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<sst xmlns="http://schemas.openxmlformats.org/spreadsheetml/2006/main" count="3771" uniqueCount="595">
  <si>
    <t>ИТОГО</t>
  </si>
  <si>
    <t>ЦСР</t>
  </si>
  <si>
    <t>Приложение № 1</t>
  </si>
  <si>
    <t>к решению "О бюджете МО "Дахадаевский район"</t>
  </si>
  <si>
    <t>на 2023 год и на плановый период 2024 и 2025 годов"</t>
  </si>
  <si>
    <t>от 26.12.2022 г.№ 01-06-VIII-СД1</t>
  </si>
  <si>
    <t>Источники внутреннего финансирования 
дефицита бюджета МО «Дахадаевский район» на 2023 год и на плановый период 2024-2025 года</t>
  </si>
  <si>
    <t>(тыс. рублей)</t>
  </si>
  <si>
    <t>Наименование</t>
  </si>
  <si>
    <t>Коды классификации источников финансирования дефицита бюджета</t>
  </si>
  <si>
    <t>сумма</t>
  </si>
  <si>
    <t>Изменение остатков средств на счетах по учету средств бюджет</t>
  </si>
  <si>
    <t>001</t>
  </si>
  <si>
    <t>01</t>
  </si>
  <si>
    <t>05</t>
  </si>
  <si>
    <t>00</t>
  </si>
  <si>
    <t>0000</t>
  </si>
  <si>
    <t>000</t>
  </si>
  <si>
    <t>Уменьшение прочих остатков денежных средств бюджетов муниципальных районов</t>
  </si>
  <si>
    <t>610</t>
  </si>
  <si>
    <t>+ 400</t>
  </si>
  <si>
    <t>Бюджетные кредиты от других бюджетов бюджетной системы Российской Федерации</t>
  </si>
  <si>
    <t>03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</si>
  <si>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</si>
  <si>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</t>
  </si>
  <si>
    <t>- 400</t>
  </si>
  <si>
    <t>ВСЕГО  источников финансирования</t>
  </si>
  <si>
    <t>90</t>
  </si>
  <si>
    <t xml:space="preserve"> </t>
  </si>
  <si>
    <t>Приложение № 2</t>
  </si>
  <si>
    <t>Перечень</t>
  </si>
  <si>
    <t>администраторов источников внутреннего финансирования дефицита бюджета МО "Дахадаевский район" на 2023 год и на плановый период 2024-2025 года</t>
  </si>
  <si>
    <t xml:space="preserve">код администратора </t>
  </si>
  <si>
    <t>коды классификации источников финансирования дефицита бюджета</t>
  </si>
  <si>
    <t>Наименование главного  администратора источников финансирования дефицита бюджета МО "Дахадаевский район"</t>
  </si>
  <si>
    <t>1</t>
  </si>
  <si>
    <t>2</t>
  </si>
  <si>
    <t>3</t>
  </si>
  <si>
    <t>Администрация МО "Дахадаевский район"</t>
  </si>
  <si>
    <t xml:space="preserve">   01 05 00 00 00  0000  000</t>
  </si>
  <si>
    <t>Изменение остатков средств на счетах по учету средств бюджета МО "Дахадаевский район"</t>
  </si>
  <si>
    <t xml:space="preserve">   01 03 01 00 05 0000  810</t>
  </si>
  <si>
    <t>Приложение № 3</t>
  </si>
  <si>
    <t>П Е Р Е Ч Е Н Ь</t>
  </si>
  <si>
    <t>администраторов доходов бюджета МО "Дахадаевский район" на 2023 год и на плановый период 2024-2025 года</t>
  </si>
  <si>
    <t>Код администратора доходов</t>
  </si>
  <si>
    <t>Код классификации                доходов</t>
  </si>
  <si>
    <t>Наименования кода поступлений в бюджет, группы подгруппы, статьи, подстатьи, элемента, подвида доходов, классификации операций сектора государственного управления</t>
  </si>
  <si>
    <t>Администрация МО «Дахадаевский район»</t>
  </si>
  <si>
    <t>1 11 05025 05 0000 120</t>
  </si>
  <si>
    <t>Доходы, получаемые в виде арендной платы а также средства от продажи права на заключении находящиеся в собственности муниципальных районов (за исключение земельных участков муниципальных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</si>
  <si>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</si>
  <si>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учреждений( за исключением имущества муниципальных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</si>
  <si>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</si>
  <si>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 (родительская плата)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</si>
  <si>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</si>
  <si>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</si>
  <si>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</si>
  <si>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учреждений).</t>
  </si>
  <si>
    <t>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</si>
  <si>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</si>
  <si>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</si>
  <si>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</si>
  <si>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</si>
  <si>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районов.</t>
  </si>
  <si>
    <t>2 02 15001 05 0000 150</t>
  </si>
  <si>
    <t>Дотации бюджетам муниципальных районов на выравнивание бюджетной обеспеченности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</si>
  <si>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</si>
  <si>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</si>
  <si>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2 02 19999 05 0000 150</t>
  </si>
  <si>
    <t>Прочие дотации бюджетам муниципальных районов</t>
  </si>
  <si>
    <t xml:space="preserve">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</si>
  <si>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</si>
  <si>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</si>
  <si>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</si>
  <si>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</si>
  <si>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</si>
  <si>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</si>
  <si>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</si>
  <si>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</si>
  <si>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</si>
  <si>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</si>
  <si>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</si>
  <si>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</si>
  <si>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</si>
  <si>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</si>
  <si>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</si>
  <si>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</si>
  <si>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</si>
  <si>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</si>
  <si>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</si>
  <si>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</si>
  <si>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</si>
  <si>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</si>
  <si>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</si>
  <si>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</si>
  <si>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</si>
  <si>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</si>
  <si>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</si>
  <si>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</si>
  <si>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</si>
  <si>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</si>
  <si>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</si>
  <si>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2 02 39999 05 0000 150</t>
  </si>
  <si>
    <t>Прочие субвенции бюджетам муниципальных районов</t>
  </si>
  <si>
    <t>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</si>
  <si>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</si>
  <si>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2 02 49999 05 0000 150</t>
  </si>
  <si>
    <t>Прочие межбюджетные трансферты, передаваемые бюджетам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</si>
  <si>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</si>
  <si>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</si>
  <si>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</si>
  <si>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</si>
  <si>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2 18 05010 05 0000 150</t>
  </si>
  <si>
    <t>Доходы бюджетов муниципальных районов от возврата бюджетными  учреждениями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</si>
  <si>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</si>
  <si>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</si>
  <si>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</si>
  <si>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</si>
  <si>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№4</t>
  </si>
  <si>
    <t xml:space="preserve">       Прогноз доходов бюджета  </t>
  </si>
  <si>
    <t xml:space="preserve">МО «Дахадаевский район» на 2023 год </t>
  </si>
  <si>
    <t>и на плановый период 2024 и 2025 годов</t>
  </si>
  <si>
    <t>Код админ. дох.</t>
  </si>
  <si>
    <t>Код бюджетной классификации Российской Федерации</t>
  </si>
  <si>
    <t>Наименование доходов</t>
  </si>
  <si>
    <t>2023 год</t>
  </si>
  <si>
    <t>2024 год</t>
  </si>
  <si>
    <t>2025 год</t>
  </si>
  <si>
    <t>1 00 00000 00 0000 000</t>
  </si>
  <si>
    <t xml:space="preserve">Налоговые и неналоговые доходы </t>
  </si>
  <si>
    <t>1 01 00000 00 0000 000</t>
  </si>
  <si>
    <t xml:space="preserve">Налоги на прибыль, доходы </t>
  </si>
  <si>
    <t>1 01  02021  01  0000  110</t>
  </si>
  <si>
    <t>Налог на доходы физических лиц</t>
  </si>
  <si>
    <t>1 03 00000 00 0000 000</t>
  </si>
  <si>
    <t>Налоги  на  товары (работы услуги) реализуемые на территории РФ</t>
  </si>
  <si>
    <t>1 03 02200 01 0000 110</t>
  </si>
  <si>
    <t>Доходы от уплаты акцизов на топливо "Дорожный фонд"</t>
  </si>
  <si>
    <t>1 05 00000 00 0000 000</t>
  </si>
  <si>
    <t>Налоги  на  совокупный  доход</t>
  </si>
  <si>
    <t>1 05 01000 01 0000 110</t>
  </si>
  <si>
    <t>УСН</t>
  </si>
  <si>
    <t>1 05 03000 01 0000 110</t>
  </si>
  <si>
    <t>Единый сельскохозяйственный налог</t>
  </si>
  <si>
    <t>1 05 04000 02 0000 110</t>
  </si>
  <si>
    <t>Патентная система налогообложения</t>
  </si>
  <si>
    <t>1 08 00000 00 0000 000</t>
  </si>
  <si>
    <t>Государственная  пошлина</t>
  </si>
  <si>
    <t>1 08 03010 01 0000 110</t>
  </si>
  <si>
    <t>Госпошлина  по делам, рассматриваемым в судах  общей юрисдикции, мировыми судьями</t>
  </si>
  <si>
    <t xml:space="preserve">Неналоговые доходы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</si>
  <si>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</si>
  <si>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</si>
  <si>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</si>
  <si>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</si>
  <si>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1 13 00000 00 0000 000</t>
  </si>
  <si>
    <t>Доходы от оказания платных услуг</t>
  </si>
  <si>
    <t>1 13 05000 00 0000 130</t>
  </si>
  <si>
    <t>Прочие 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</si>
  <si>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</si>
  <si>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</si>
  <si>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</si>
  <si>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</si>
  <si>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1 16 00000 00 0000 000</t>
  </si>
  <si>
    <t>Штрафы, санкции, возмещение ущерба</t>
  </si>
  <si>
    <t>1 16 90000 00 0000 140</t>
  </si>
  <si>
    <t>Прочие  поступления от денежных  взысканий (штрафов) и иных  сумм  в возмещение ущерба</t>
  </si>
  <si>
    <t>2 00 00000 00 0000 000</t>
  </si>
  <si>
    <t xml:space="preserve">Безвозмездные  поступления  </t>
  </si>
  <si>
    <t>2 02 00000 00 0000 000</t>
  </si>
  <si>
    <t>Безвозмездные  поступления  от  других  бюджетов   бюджетной  системы  Российской  Федерации</t>
  </si>
  <si>
    <t>2 02 10000 00 0000 150</t>
  </si>
  <si>
    <t>Дотации от  других  бюджетов   бюджетной  системы  Российской  Федерации</t>
  </si>
  <si>
    <t>Дотации бюджетам муниципальных районов на  выравнивание  уровня  бюджетной  обеспеченности</t>
  </si>
  <si>
    <t>2 02 20000 00 0000 150</t>
  </si>
  <si>
    <t>Субсидии  бюджетам субъектов Российской  Федерации и муниципальных образований</t>
  </si>
  <si>
    <t>2 02 20041 05 0000 150</t>
  </si>
  <si>
    <t>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</si>
  <si>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2 02 25304 05 0000 150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</si>
  <si>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(Федер. средства)</t>
  </si>
  <si>
    <t>на поддержку отрасли культуры (модернизация библиотек в части комплектования книжных фондов библиотек муниципальных образований)</t>
  </si>
  <si>
    <t>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</si>
  <si>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2 02 25750 05 0000 150</t>
  </si>
  <si>
    <t>на модернизации школьных систем образования (капитальный ремонт зданий общеобразовательных организаций)</t>
  </si>
  <si>
    <t>на обеспечение бесплатным двухразовым питанием (завтрак, обед) детей с ограниченными возможностями (Респ. средства)</t>
  </si>
  <si>
    <t>на обеспечение питанием детей в пришкольных лагерях (Респ. средства)</t>
  </si>
  <si>
    <t>2 02 45179 05 0000 150</t>
  </si>
  <si>
    <t>на проведение мероприятий по обеспечению деятельности советников директора по воспитанию</t>
  </si>
  <si>
    <t>2 02 30000 00 0000 150</t>
  </si>
  <si>
    <t>Субвенции от  других  бюджетов   бюджетной  системы  Российской  Федерации</t>
  </si>
  <si>
    <t>на осуществление первичного воинского учета на территориях, где отсутствуют военные комиссариаты</t>
  </si>
  <si>
    <t xml:space="preserve"> - госстандарт образования (Школы)</t>
  </si>
  <si>
    <t xml:space="preserve"> - госстандарт дошкольного образования (ДОУ)</t>
  </si>
  <si>
    <t xml:space="preserve"> - на выполнение передаваемых полномочий субъектов РФ бюджетам поселений</t>
  </si>
  <si>
    <t xml:space="preserve"> - расходы  для выполнения государственных   полномочий Республики Дагестан по хранению, комплектованию, учёту и использованию Архивного фонда Республики Дагестан</t>
  </si>
  <si>
    <t xml:space="preserve"> - расходы для выполнения полномочий по образованию и организации деятельности административных комиссий</t>
  </si>
  <si>
    <t xml:space="preserve"> - расходы для выполнения полномочий по образованию и организации деятельности административных комиссий по делам несовершеннолетних</t>
  </si>
  <si>
    <t xml:space="preserve"> - на организацию и осуществление деятельности по опеке и попечительству</t>
  </si>
  <si>
    <t xml:space="preserve"> - на содержание ребенка в семье опекуна и приемной семье, а также вознаграждение, причитающееся приемному 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</si>
  <si>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</si>
  <si>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предоставление жилых помещений детям-сиротам и детям, оставшимся без попечения родителей, лицам из их </t>
  </si>
  <si>
    <t xml:space="preserve"> -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</si>
  <si>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-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</si>
  <si>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 ДОХОДОВ</t>
  </si>
  <si>
    <t>Приложение № 5</t>
  </si>
  <si>
    <t>к решению "О бюджете  МО "Дахадаевский район"</t>
  </si>
  <si>
    <t>Распределение бюджетных ассигнований</t>
  </si>
  <si>
    <t xml:space="preserve">                             районного бюджета МО «Дахадаевский район» по разделам, подразделам, целевым статьям и видам расходов на 2023 год и на плановый период 2024-2025 года</t>
  </si>
  <si>
    <t>Код ведомства</t>
  </si>
  <si>
    <t>Рз</t>
  </si>
  <si>
    <t>ПР</t>
  </si>
  <si>
    <t>ВР</t>
  </si>
  <si>
    <t>КОСГУ</t>
  </si>
  <si>
    <t>аналитический код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</si>
  <si>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</si>
  <si>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</si>
  <si>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</si>
  <si>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</si>
  <si>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 "Дахадаевский район"</t>
  </si>
  <si>
    <t>9980020300</t>
  </si>
  <si>
    <t>Фонд оплаты труда государственных (муниципальных) органов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</si>
  <si>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</si>
  <si>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</si>
  <si>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</si>
  <si>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</si>
  <si>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</si>
  <si>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</si>
  <si>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собрания депутатов муниципального образования "Дахадаевский район"</t>
  </si>
  <si>
    <t>9980020400</t>
  </si>
  <si>
    <t>002</t>
  </si>
  <si>
    <t>Иные выплаты персоналу государственных (муниципальных) органов, за исключением фонда оплаты труда</t>
  </si>
  <si>
    <t>в том числе</t>
  </si>
  <si>
    <t>122</t>
  </si>
  <si>
    <t>Прочая закупка товаров, работ и услуг</t>
  </si>
  <si>
    <t>244</t>
  </si>
  <si>
    <t>226</t>
  </si>
  <si>
    <t>310</t>
  </si>
  <si>
    <t>346</t>
  </si>
  <si>
    <t>Председатель и депутаты собрания депутатов муниципального образования "Дахадаевский район"</t>
  </si>
  <si>
    <t>9980021200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</si>
  <si>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</si>
  <si>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</si>
  <si>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 местной администрации муниципального образования "Дахадаевский район"</t>
  </si>
  <si>
    <t>212</t>
  </si>
  <si>
    <t>Закупка товаров, работ, услуг в сфере информационно-коммуникационных технологий</t>
  </si>
  <si>
    <t>242</t>
  </si>
  <si>
    <t>221</t>
  </si>
  <si>
    <t>225</t>
  </si>
  <si>
    <t>343</t>
  </si>
  <si>
    <t>Закупка энергетических ресурсов</t>
  </si>
  <si>
    <t>Уплата налога на имущество организаций и земельного налога</t>
  </si>
  <si>
    <t>851</t>
  </si>
  <si>
    <t>291</t>
  </si>
  <si>
    <t>Уплата прочих налогов, сборов</t>
  </si>
  <si>
    <t>852</t>
  </si>
  <si>
    <t>Уплата иных платежей</t>
  </si>
  <si>
    <t>853</t>
  </si>
  <si>
    <t>297</t>
  </si>
  <si>
    <t>Субвенция "Административная комиссия"</t>
  </si>
  <si>
    <t>9980077710</t>
  </si>
  <si>
    <t>Субвенция "Админкомиссия по делам несовершеннолетних"</t>
  </si>
  <si>
    <t>9980077720</t>
  </si>
  <si>
    <t>Судебная система</t>
  </si>
  <si>
    <t>Субвенция составление списков в присяжные заседатели</t>
  </si>
  <si>
    <t>9980051200</t>
  </si>
  <si>
    <t>23-51200-00000-00000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</si>
  <si>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</si>
  <si>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</si>
  <si>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Финансовый отдел администрации муниципального образования "Дахадаевский район"</t>
  </si>
  <si>
    <t>592</t>
  </si>
  <si>
    <t>222</t>
  </si>
  <si>
    <t>КСК муниципального образования "Дахадаевский район"</t>
  </si>
  <si>
    <t>Председатель КСК муниципального образования "Дахадаевский район"</t>
  </si>
  <si>
    <t>9980022500</t>
  </si>
  <si>
    <t>003</t>
  </si>
  <si>
    <t>Центральный аппарат КСК муниципального образования "Дахадаевский район"</t>
  </si>
  <si>
    <t>Резервные фонды</t>
  </si>
  <si>
    <t>11</t>
  </si>
  <si>
    <t>Резервный фонд администрации муниципального образования "Дахадаевский район"</t>
  </si>
  <si>
    <t>9980020680</t>
  </si>
  <si>
    <t xml:space="preserve"> Резервные средства местных администраций</t>
  </si>
  <si>
    <t>870</t>
  </si>
  <si>
    <t>296</t>
  </si>
  <si>
    <t>Другие общегосударственные вопросы</t>
  </si>
  <si>
    <t>13</t>
  </si>
  <si>
    <t>Курсы повышения квалификации муниципальных служащих</t>
  </si>
  <si>
    <t>0100199590</t>
  </si>
  <si>
    <t>Субвенция "Архивный фонд"</t>
  </si>
  <si>
    <t>9980077730</t>
  </si>
  <si>
    <t>МБУ "ОУО ОМСМУ МО "Дахадаевский район"</t>
  </si>
  <si>
    <t>9980029900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</si>
  <si>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</si>
  <si>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</si>
  <si>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241</t>
  </si>
  <si>
    <t>НАЦИОНАЛЬНАЯ ОБОРОНА</t>
  </si>
  <si>
    <t>Мобилизационная и вневойсковая подготовка</t>
  </si>
  <si>
    <t>Субвенция ВУСы</t>
  </si>
  <si>
    <t>9980051180</t>
  </si>
  <si>
    <t>Субвенции</t>
  </si>
  <si>
    <t>530</t>
  </si>
  <si>
    <t>251</t>
  </si>
  <si>
    <t>23-51180-00000-00000</t>
  </si>
  <si>
    <t>НАЦИОНАЛЬНАЯ БЕЗОПАСНОСТЬ И ПРАВООХРАНИТЕЛЬНАЯ ДЕЯТЕЛЬНОСТЬ</t>
  </si>
  <si>
    <t>Гражданская оборона</t>
  </si>
  <si>
    <t>09</t>
  </si>
  <si>
    <t>Резервный фонд администрации муниципального образования "Дахадаевский район" на ГО</t>
  </si>
  <si>
    <t>9990020680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</si>
  <si>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</si>
  <si>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</si>
  <si>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</si>
  <si>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Резервный фонд администрации муниципального образования "Дахадаевский район" на случай ЧС</t>
  </si>
  <si>
    <t>МКУ "Отдел Го и Чс и ЕДДС" администрации муниципального образования "Дахадаевский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</si>
  <si>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</si>
  <si>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</si>
  <si>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ЭКОНОМИКА</t>
  </si>
  <si>
    <t>Сельское хозяйство и рыболовство</t>
  </si>
  <si>
    <t>Центральный аппарат ОСХ</t>
  </si>
  <si>
    <t>Водное хозяйство</t>
  </si>
  <si>
    <t>Мероприятия на водохозяйственные и водоохранные нужды</t>
  </si>
  <si>
    <t>1850051280</t>
  </si>
  <si>
    <t>Дорожное хозяйство (дорожные фонды)</t>
  </si>
  <si>
    <t>Дорожный фонд муниципального образования "Дахадаевский район" )</t>
  </si>
  <si>
    <t>1530020750</t>
  </si>
  <si>
    <t>Строительство, модернизацию, ремонт и содержание автомобильных дорог общего пользования, в том числе дорог в поселениях</t>
  </si>
  <si>
    <t>1530020760</t>
  </si>
  <si>
    <t>в том числе субсидии из РБ</t>
  </si>
  <si>
    <t>в том числе софинансирование из МБ</t>
  </si>
  <si>
    <t>Другие вопросы в области национальной экономики</t>
  </si>
  <si>
    <t>12</t>
  </si>
  <si>
    <t>Прочие мероприятия в области национальной экономики</t>
  </si>
  <si>
    <t>9980041200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</si>
  <si>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</si>
  <si>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ЖИЛИЩНО-КОММУНАЛЬНОЕ ХОЗЯЙСТВО</t>
  </si>
  <si>
    <t>Коммунальное хозяйство</t>
  </si>
  <si>
    <t>Мероприятия по водоснабжению муниципального образования "Дахадаевский район"</t>
  </si>
  <si>
    <t>1680541120</t>
  </si>
  <si>
    <t>Благоустройство</t>
  </si>
  <si>
    <t>Мероприятия по формированию комфортной городской среды на территории муниципального образования "Дахадаевский район"</t>
  </si>
  <si>
    <t>460F255550</t>
  </si>
  <si>
    <t>в том числе Субсидии из РФ</t>
  </si>
  <si>
    <t>в том числе Субсидии из РБ</t>
  </si>
  <si>
    <t>Мероприятия по благоустройству</t>
  </si>
  <si>
    <t>9980051000</t>
  </si>
  <si>
    <t>в том числе отлов безнадзорных животных</t>
  </si>
  <si>
    <t>в том числе дизвйн проекты КГС</t>
  </si>
  <si>
    <t>в том числе вывоз несанкционированных свалок</t>
  </si>
  <si>
    <t>в том числе мусорные контейнеры</t>
  </si>
  <si>
    <t>Субсидии на проекты местных инициатив</t>
  </si>
  <si>
    <t>9990041120</t>
  </si>
  <si>
    <t>Другие вопросы в области жилищно-коммунального хозяйства</t>
  </si>
  <si>
    <t>МКУ "ОЖКХ" ДАХАДАЕВСКОГО РАЙОНА</t>
  </si>
  <si>
    <t>004</t>
  </si>
  <si>
    <t>111</t>
  </si>
  <si>
    <t>119</t>
  </si>
  <si>
    <t>ОБРАЗОВАНИЕ</t>
  </si>
  <si>
    <t>07</t>
  </si>
  <si>
    <t>Дошкольное образование</t>
  </si>
  <si>
    <t>Госстандарт ДДОУ</t>
  </si>
  <si>
    <t>1910106590</t>
  </si>
  <si>
    <t>Детские дошкольные учреждения</t>
  </si>
  <si>
    <t>9980070001</t>
  </si>
  <si>
    <t>Общее образование</t>
  </si>
  <si>
    <t>Ежемесячное вознаграждение за классное руководство педработников</t>
  </si>
  <si>
    <t>19202R3030</t>
  </si>
  <si>
    <t>23-53030-00000-00000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</si>
  <si>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</si>
  <si>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192EB5179F</t>
  </si>
  <si>
    <t>Питание на детей 1-4 классов</t>
  </si>
  <si>
    <t>19202R3040</t>
  </si>
  <si>
    <t>Субсидии бюджетным учреждениям на иные цели (ФБ на организацию горячего питания)</t>
  </si>
  <si>
    <t>23-53040-00000-00000</t>
  </si>
  <si>
    <t>Субсидии на модернизацию школьных систем образования (капитальный ремонт зданий общеобразовательных организаций)</t>
  </si>
  <si>
    <t>19202R7500</t>
  </si>
  <si>
    <t>Субсидии бюджетным учреждениям на иные цели</t>
  </si>
  <si>
    <t>в том числе ФБ</t>
  </si>
  <si>
    <t>в том числе РБ</t>
  </si>
  <si>
    <t>в том числе МБ</t>
  </si>
  <si>
    <t>Питание на детей с ОВЗ</t>
  </si>
  <si>
    <t>19202И2590</t>
  </si>
  <si>
    <t>Субсидии бюджетным учреждениям на иные цели (Организацию двухразового питания детей с ОВЗ)</t>
  </si>
  <si>
    <t>Госстандарт Школы</t>
  </si>
  <si>
    <t>1920206590</t>
  </si>
  <si>
    <t>Школы на содержание прочего персонала на кухне</t>
  </si>
  <si>
    <t>2610160064</t>
  </si>
  <si>
    <t>Школы</t>
  </si>
  <si>
    <t>9980070002</t>
  </si>
  <si>
    <t>9990070002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</si>
  <si>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Успех каждого ребенка "Точка роста", Доп образование, Воспитатели</t>
  </si>
  <si>
    <t>Дополнительное образование детей</t>
  </si>
  <si>
    <t>Дополнительное образование детей муниципального образования "Дахадаевский район"</t>
  </si>
  <si>
    <t>9980070003</t>
  </si>
  <si>
    <t xml:space="preserve">  Безвозмездные перечисления государственным и муниципальным организациям</t>
  </si>
  <si>
    <t>Программа персофинансирования</t>
  </si>
  <si>
    <t>9990070003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</si>
  <si>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"Модель персофинансирования доп образования детей"</t>
  </si>
  <si>
    <t>Гранты в форме субсидии бюджетным учреждениям "Модель персофинансирования доп образования детей"</t>
  </si>
  <si>
    <t>Гранты в форме субсидии автономным учреждениям "Модель персофинансирования доп образования детей"</t>
  </si>
  <si>
    <t>Субсидии (гранты в форме субсидий), не подлежащие казначейскому сопровождению "Модель персофинансирования доп образования детей"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</si>
  <si>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"Модель персофинансирования допобразования детей"</t>
  </si>
  <si>
    <t>Молодежная политика</t>
  </si>
  <si>
    <t>Субсидии на организацию летней оздоровительной компании в лагерях дневного пребывания</t>
  </si>
  <si>
    <t>1971099980</t>
  </si>
  <si>
    <t>в том числе субсидии РД на питание</t>
  </si>
  <si>
    <t>Молодежная политика муниципального образования "Дахадаевский район"</t>
  </si>
  <si>
    <t>9980070007</t>
  </si>
  <si>
    <t>Иные выплаты персоналу учреждений, за исключением фонда оплаты труда</t>
  </si>
  <si>
    <t>112</t>
  </si>
  <si>
    <t>349</t>
  </si>
  <si>
    <t>Другие вопросы в области образования</t>
  </si>
  <si>
    <t>МКУ "Центр развития образования"</t>
  </si>
  <si>
    <t>9980070004</t>
  </si>
  <si>
    <t>005</t>
  </si>
  <si>
    <t>МКУ "Управление образования"</t>
  </si>
  <si>
    <t>075</t>
  </si>
  <si>
    <t>Премии и гранты</t>
  </si>
  <si>
    <t>350</t>
  </si>
  <si>
    <t>КУЛЬТУРА, КИНЕМАТОГРАФИЯ</t>
  </si>
  <si>
    <t>08</t>
  </si>
  <si>
    <t>Культура</t>
  </si>
  <si>
    <t>0000000000</t>
  </si>
  <si>
    <t>МКУ "МЦКДЦ"</t>
  </si>
  <si>
    <t>Дворцы  и  дома культуры (СП) из средств дотации поселений</t>
  </si>
  <si>
    <t>2610160010</t>
  </si>
  <si>
    <t>056</t>
  </si>
  <si>
    <t>9980100590</t>
  </si>
  <si>
    <t>223</t>
  </si>
  <si>
    <t>МКУ "МЦБС"</t>
  </si>
  <si>
    <t>9980500590</t>
  </si>
  <si>
    <t>Субсидии на комплектование фондов муниципальных библиотек</t>
  </si>
  <si>
    <t>20209R5194</t>
  </si>
  <si>
    <t>МКУ "КРЦ с Уркарах"</t>
  </si>
  <si>
    <t>9980600590</t>
  </si>
  <si>
    <t>Другие вопросы в области культуры, кинематографии</t>
  </si>
  <si>
    <t>Центральный аппарат РОК</t>
  </si>
  <si>
    <t>СОЦИАЛЬНАЯ ПОЛИТИКА</t>
  </si>
  <si>
    <t>Пенсионное обеспечение</t>
  </si>
  <si>
    <t>Доплата к муниципальной пенсии служащий</t>
  </si>
  <si>
    <t>2210728960</t>
  </si>
  <si>
    <t>Иные пенсии, социальные доплаты к пенсиям</t>
  </si>
  <si>
    <t>312</t>
  </si>
  <si>
    <t>264</t>
  </si>
  <si>
    <t>Охрана семьи и детства</t>
  </si>
  <si>
    <t>Субвенция на обеспечение пособием на детей сирот</t>
  </si>
  <si>
    <t>2230781520</t>
  </si>
  <si>
    <t xml:space="preserve"> Пособия, компенсации, меры социальной поддержки по публичным нормативным обязательствам </t>
  </si>
  <si>
    <t>313</t>
  </si>
  <si>
    <t>262</t>
  </si>
  <si>
    <t>Субвенция на обеспечение жильем детей сирот Республиканский бюджет</t>
  </si>
  <si>
    <t>2250040820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</si>
  <si>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</si>
  <si>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</si>
  <si>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Субвенция на обеспечение жильем детей сирот  Федеральный бюджет</t>
  </si>
  <si>
    <t>22500R0820</t>
  </si>
  <si>
    <t>Бюджетные инвестиции на приобретение объектов недвижимого имущества в государственную (муниципальную) собственность (Субвенция "Обеспечение жильем детей сирот" (ФС)</t>
  </si>
  <si>
    <t>Субвенция на компенсацию части родительской платы в ДДОУ</t>
  </si>
  <si>
    <t>2230181540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</si>
  <si>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</si>
  <si>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Мероприятия на соцполитику</t>
  </si>
  <si>
    <t>9980010040</t>
  </si>
  <si>
    <t>Другие вопросы в области социальной политики</t>
  </si>
  <si>
    <t>Субвенция "Специалисты по Опеке"</t>
  </si>
  <si>
    <t>9980077740</t>
  </si>
  <si>
    <t>ФИЗИЧЕСКАЯ КУЛЬТУРА И СПОРТ</t>
  </si>
  <si>
    <t>Физическая культура</t>
  </si>
  <si>
    <t>Физическая культура и спорт муниципального образования "Дахадаевский район"</t>
  </si>
  <si>
    <t>998001000</t>
  </si>
  <si>
    <t>9980011000</t>
  </si>
  <si>
    <t>СРЕДСТВА МАССОВОЙ ИНФОРМАЦИИ</t>
  </si>
  <si>
    <t>Периодическая печать и издательства</t>
  </si>
  <si>
    <t>МКУ "Информационный центр" муниципального образования "Дахадаевский район"</t>
  </si>
  <si>
    <t>9980012000</t>
  </si>
  <si>
    <t>012</t>
  </si>
  <si>
    <t>ОБСЛУЖИВАНИЕ ГОСУДАРСТВЕННОГО И МУНИЦИПАЛЬНОГО ДОЛГА</t>
  </si>
  <si>
    <t>"Обслуживание муниципального долга"</t>
  </si>
  <si>
    <t>Обслуживание муниципального долга муниципального образования "Дахадаевский район"</t>
  </si>
  <si>
    <t>2610227880</t>
  </si>
  <si>
    <t>Обслуживание муниципального долга</t>
  </si>
  <si>
    <t>730</t>
  </si>
  <si>
    <t>231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</si>
  <si>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</si>
  <si>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</si>
  <si>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</si>
  <si>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сельских поселений</t>
  </si>
  <si>
    <t xml:space="preserve"> Дотации на выравнивание бюджетной обеспеченности бюджетам сельских поселений</t>
  </si>
  <si>
    <t>511</t>
  </si>
  <si>
    <t>Прочие межбюджетные трансферты общего характера</t>
  </si>
  <si>
    <t>Прочие межбюджетные трансферты общего характера "Гранд лучшее сельское поселение по итогам СЭР за отчетный период"</t>
  </si>
  <si>
    <t>2610160050</t>
  </si>
  <si>
    <t>Иные межбюджетные трансферты</t>
  </si>
  <si>
    <t>Зарплата и начисление</t>
  </si>
  <si>
    <t>услуги связи</t>
  </si>
  <si>
    <t>комуслуги</t>
  </si>
  <si>
    <t>налоги</t>
  </si>
  <si>
    <t>гсм и топливо</t>
  </si>
  <si>
    <t>питание</t>
  </si>
  <si>
    <t>Приложение № 6</t>
  </si>
  <si>
    <t>Публично-правовые обязательства</t>
  </si>
  <si>
    <t>районного бюджета МО «Дахадаевский район» на 2023 год и на плановый период 2024-2025 года</t>
  </si>
  <si>
    <t xml:space="preserve"> (тыс. рублей)</t>
  </si>
  <si>
    <t>Наименование  главного  распорядителя  кредитов</t>
  </si>
  <si>
    <t>Гл</t>
  </si>
  <si>
    <t>Иные пенсии, социальные доплаты к пенсиям (Доплаты к пенсиям муниципальных служащих)</t>
  </si>
  <si>
    <t xml:space="preserve"> Пособия, компенсации, меры социальной поддержки по публичным нормативным обязательствам (Субвенция "Пособия на детей сирот")</t>
  </si>
  <si>
    <t>Бюджетные инвестиции на приобретение объектов недвижимого имущества в государственную (муниципальную) собственность (Субвенция "Обеспечение жильем детей сирот" (РС))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</si>
  <si>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(Субвенция "Компенсация родительской платы")</t>
  </si>
  <si>
    <t>Приложение № 7</t>
  </si>
  <si>
    <t xml:space="preserve"> районного бюджета МО «Дахадаевский район» по кодам ведомствам, разделам, подразделам, целевым статьям и видам расходов                                                                                                                                               на 2023 год и на плановый период 2024-2025 года</t>
  </si>
  <si>
    <t xml:space="preserve">Администрация муниципального образования "Дахадаевский район" </t>
  </si>
  <si>
    <t xml:space="preserve">Собрание депутатов муниципального образования "Дахадаевский район" </t>
  </si>
  <si>
    <t xml:space="preserve">Контрольно-счетная комиссия муниципального образования "Дахадаевский район" </t>
  </si>
  <si>
    <t>МКУ "Центр развития образования" муниципального образования "Дахадаевский район"</t>
  </si>
  <si>
    <t>Муниципальные учреждения культуры муниципального образования "Дахадаевский район"</t>
  </si>
  <si>
    <t>МКУ "Управление образования" муниципального образования "Дахадаевский район"</t>
  </si>
  <si>
    <t>180</t>
  </si>
  <si>
    <t xml:space="preserve">Финансовый отдел администрации муниципального образования "Дахадаевский район" </t>
  </si>
  <si>
    <t>Приложение №8</t>
  </si>
  <si>
    <t>Распределение Дотации, выделяемых бюджетам сельских поселений на 2023 год и на плановый период 2024-2025 года</t>
  </si>
  <si>
    <t>Наименование  поселений</t>
  </si>
  <si>
    <t>1.Адм.  МО «сельсовет Аштынский»</t>
  </si>
  <si>
    <t>2.Адм.  МО «сельсовет Бускринский»</t>
  </si>
  <si>
    <t>3.Адм.  МО «сельсовет Цизгаринский»</t>
  </si>
  <si>
    <t>4.Адм.  МО «сельсовет Гуладтынский»</t>
  </si>
  <si>
    <t>5.Адм.  МО «село Дибгалик»</t>
  </si>
  <si>
    <t>6.Адм.  МО «сельсовет Дибгашинский»</t>
  </si>
  <si>
    <t>7.Адм.  МО «сельсовет Дуакарский»</t>
  </si>
  <si>
    <t>8.Адм.  МО «сельсовет Ицаринский»</t>
  </si>
  <si>
    <t>9.Адм.  МО «сельсовет Кудагинский»</t>
  </si>
  <si>
    <t>10. Адм. МО «сельсовет Кищинский»</t>
  </si>
  <si>
    <t>11. Адм.  МО СП «сельсовет К-Махинский»</t>
  </si>
  <si>
    <t>12. Адм.  МО «село  Кунки»</t>
  </si>
  <si>
    <t>13. Адм.  МО «сельсовет Сутбукский»</t>
  </si>
  <si>
    <t>14. Адм.  МО «сельсовет Трисанчинский»</t>
  </si>
  <si>
    <t>15. Адм.  МО «сельсовет Ураринский»</t>
  </si>
  <si>
    <t>16. Адм.  МО «сельсовет Урагинский»</t>
  </si>
  <si>
    <t>17. Адм.  МО «сельсовет Уркарахский»</t>
  </si>
  <si>
    <t>18. Адм.  МО «село  Харбук»</t>
  </si>
  <si>
    <t>19. Адм.  МО «село  Хуршни»</t>
  </si>
  <si>
    <t>20. Адм.  МО «село  Меусиша»</t>
  </si>
  <si>
    <t>21. Адм.  МО «село  Морское»</t>
  </si>
  <si>
    <t>22. Адм.  МО «село  Зильбачи»</t>
  </si>
  <si>
    <t>23. Адм.  МО «село  Зубанчи»</t>
  </si>
  <si>
    <t>24. Адм.  МО «село  Чишили»</t>
  </si>
  <si>
    <t>25. Адм.  МО «село Калкни»</t>
  </si>
  <si>
    <t>26. Адм.  МО «посёлок  Кубачи»</t>
  </si>
  <si>
    <t>Приложение №9</t>
  </si>
  <si>
    <t xml:space="preserve">Коэффициенты </t>
  </si>
  <si>
    <t xml:space="preserve"> на выравнивание уровня расчётной минимальной</t>
  </si>
  <si>
    <t xml:space="preserve">бюджетной обеспеченности поселений на 2023 год </t>
  </si>
  <si>
    <t>и на плановый период 2024 и 2025 годов.</t>
  </si>
  <si>
    <t>Наименование поселений</t>
  </si>
  <si>
    <t>1.Адм.  МО « сельсовет Аштынский»</t>
  </si>
  <si>
    <r>
      <t>2.</t>
    </r>
    <r>
      <rPr>
        <sz val="14"/>
        <rFont val="Times New Roman"/>
        <family val="1"/>
      </rPr>
      <t>Адм.  МО « сельсовет Бускринский  »</t>
    </r>
  </si>
  <si>
    <r>
      <t>3.</t>
    </r>
    <r>
      <rPr>
        <sz val="14"/>
        <rFont val="Times New Roman"/>
        <family val="1"/>
      </rPr>
      <t>Адм.  МО « сельсовет Цизгаринский  »</t>
    </r>
  </si>
  <si>
    <r>
      <t>4.</t>
    </r>
    <r>
      <rPr>
        <sz val="14"/>
        <rFont val="Times New Roman"/>
        <family val="1"/>
      </rPr>
      <t>Адм.  МО « сельсовет Гуладтынский  »</t>
    </r>
  </si>
  <si>
    <r>
      <t>5.</t>
    </r>
    <r>
      <rPr>
        <sz val="14"/>
        <rFont val="Times New Roman"/>
        <family val="1"/>
      </rPr>
      <t>Адм.  МО «село Дибгалик»</t>
    </r>
  </si>
  <si>
    <t>6.Адм.  МО « сельсовет Дибгашинский »</t>
  </si>
  <si>
    <t>7.Адм.  МО « сельсовет Дуакарский  »</t>
  </si>
  <si>
    <t>8.Адм.  МО « сельсовет Ицаринский»</t>
  </si>
  <si>
    <t>9.Адм.  МО « сельсовет Кудагинский »</t>
  </si>
  <si>
    <r>
      <t>10.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МО « сельсовет Кищинский »</t>
    </r>
  </si>
  <si>
    <r>
      <t>11.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«сельсовет К-Махинский »</t>
    </r>
  </si>
  <si>
    <r>
      <t>12.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Кунки»</t>
    </r>
  </si>
  <si>
    <r>
      <t>13.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 сельсовет Сутбукский »</t>
    </r>
  </si>
  <si>
    <r>
      <t>14.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 сельсовет Трисанчинский »</t>
    </r>
  </si>
  <si>
    <r>
      <t>15.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 сельсовет Ураринский »</t>
    </r>
  </si>
  <si>
    <r>
      <t>16.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 сельсовет Урагинский »</t>
    </r>
  </si>
  <si>
    <r>
      <t>17.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 сельсовет Уркарахский »</t>
    </r>
  </si>
  <si>
    <r>
      <t>18.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Харбук»</t>
    </r>
  </si>
  <si>
    <r>
      <t>19.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Хуршни»</t>
    </r>
  </si>
  <si>
    <r>
      <t>20.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Меусиша»</t>
    </r>
  </si>
  <si>
    <r>
      <t>21.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Морское»</t>
    </r>
  </si>
  <si>
    <r>
      <t>22.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Зильбачи»</t>
    </r>
  </si>
  <si>
    <r>
      <t>23.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Зубанчи»</t>
    </r>
  </si>
  <si>
    <r>
      <t>24.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 Чишили»</t>
    </r>
  </si>
  <si>
    <r>
      <t>25.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«село Калкни»</t>
    </r>
  </si>
  <si>
    <r>
      <t>26.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Адм.  МО «посёлок  Кубачи»</t>
    </r>
  </si>
  <si>
    <t>Приложение № 10</t>
  </si>
  <si>
    <t xml:space="preserve">Расходы выделяемые из районного бюджета МО «Дахадаевский район»  </t>
  </si>
  <si>
    <t xml:space="preserve">для  выполнения полномочий по первичному воинскому учёту </t>
  </si>
  <si>
    <t>на территориях, где отсутствуют военные комиссариаты на 2023 год и на плановый период 2024-2025 года</t>
  </si>
  <si>
    <r>
      <t xml:space="preserve">  </t>
    </r>
    <r>
      <rPr>
        <i/>
        <sz val="10"/>
        <rFont val="Times New Roman"/>
        <family val="1"/>
      </rPr>
      <t>(тыс.руб.)</t>
    </r>
  </si>
  <si>
    <t>Наименование муниципальных образований</t>
  </si>
  <si>
    <t>Сумма</t>
  </si>
  <si>
    <t>2.Адм.  МО « сельсовет Бускринский  »</t>
  </si>
  <si>
    <t>3.Адм.  МО « сельсовет Цизгаринский  »</t>
  </si>
  <si>
    <t>4.Адм.  МО « сельсовет Гуладтынский  »</t>
  </si>
  <si>
    <t>10. Адм. МО « сельсовет Кищинский »</t>
  </si>
  <si>
    <t>11. Адм.  МО СП «сельсовет К-Махинский »</t>
  </si>
  <si>
    <t>13. Адм.  МО « сельсовет Сутбукский »</t>
  </si>
  <si>
    <t>14. Адм.  МО « сельсовет Трисанчинский »</t>
  </si>
  <si>
    <t>15. Адм.  МО « сельсовет Ураринский »</t>
  </si>
  <si>
    <t>16. Адм.  МО « сельсовет Урагинский »</t>
  </si>
  <si>
    <t>17. Адм.  МО « сельсовет Уркарахский »</t>
  </si>
  <si>
    <t>26. Адм.  МО «село  Кубачи»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</si>
</sst>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</numFmts>
  <fonts count="9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8"/>
      <name val="Arial Cyr"/>
      <family val="0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Arial Cyr"/>
      <family val="0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7" fontId="61" fillId="20" borderId="1">
      <alignment horizontal="right" vertical="top" shrinkToFit="1"/>
      <protection/>
    </xf>
    <xf numFmtId="1" fontId="61" fillId="0" borderId="1">
      <alignment horizontal="center" vertical="top" shrinkToFit="1"/>
      <protection/>
    </xf>
    <xf numFmtId="4" fontId="61" fillId="0" borderId="1">
      <alignment horizontal="right" vertical="top" shrinkToFit="1"/>
      <protection/>
    </xf>
    <xf numFmtId="0" fontId="61" fillId="0" borderId="1">
      <alignment horizontal="left" vertical="top" wrapText="1"/>
      <protection/>
    </xf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2" fillId="27" borderId="2" applyNumberFormat="0" applyAlignment="0" applyProtection="0"/>
    <xf numFmtId="0" fontId="63" fillId="28" borderId="3" applyNumberFormat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3" fillId="0" borderId="0">
      <alignment/>
      <protection/>
    </xf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33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57">
      <alignment/>
      <protection/>
    </xf>
    <xf numFmtId="0" fontId="24" fillId="0" borderId="0" xfId="57" applyFont="1" applyAlignment="1">
      <alignment horizontal="right"/>
      <protection/>
    </xf>
    <xf numFmtId="0" fontId="24" fillId="0" borderId="0" xfId="57" applyFont="1" applyAlignment="1" applyProtection="1">
      <alignment horizontal="right"/>
      <protection locked="0"/>
    </xf>
    <xf numFmtId="0" fontId="25" fillId="0" borderId="0" xfId="57" applyFont="1" applyAlignment="1">
      <alignment horizontal="center" wrapText="1"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center" wrapText="1"/>
      <protection/>
    </xf>
    <xf numFmtId="0" fontId="25" fillId="0" borderId="0" xfId="57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27" fillId="34" borderId="11" xfId="57" applyFont="1" applyFill="1" applyBorder="1" applyAlignment="1">
      <alignment horizontal="center" vertical="center" wrapText="1"/>
      <protection/>
    </xf>
    <xf numFmtId="0" fontId="27" fillId="34" borderId="11" xfId="57" applyFont="1" applyFill="1" applyBorder="1" applyAlignment="1">
      <alignment horizontal="center" vertical="center" wrapText="1"/>
      <protection/>
    </xf>
    <xf numFmtId="0" fontId="27" fillId="34" borderId="12" xfId="57" applyFont="1" applyFill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center" vertical="center"/>
      <protection/>
    </xf>
    <xf numFmtId="0" fontId="29" fillId="0" borderId="13" xfId="57" applyFont="1" applyBorder="1" applyAlignment="1">
      <alignment wrapText="1"/>
      <protection/>
    </xf>
    <xf numFmtId="49" fontId="29" fillId="0" borderId="13" xfId="57" applyNumberFormat="1" applyFont="1" applyBorder="1" applyAlignment="1">
      <alignment horizontal="center" vertical="center"/>
      <protection/>
    </xf>
    <xf numFmtId="49" fontId="28" fillId="0" borderId="13" xfId="57" applyNumberFormat="1" applyFont="1" applyBorder="1" applyAlignment="1">
      <alignment horizontal="center" vertical="center"/>
      <protection/>
    </xf>
    <xf numFmtId="0" fontId="28" fillId="0" borderId="13" xfId="57" applyFont="1" applyBorder="1" applyAlignment="1">
      <alignment wrapText="1"/>
      <protection/>
    </xf>
    <xf numFmtId="0" fontId="29" fillId="0" borderId="13" xfId="57" applyFont="1" applyBorder="1" applyAlignment="1">
      <alignment horizontal="left" vertical="center" wrapText="1"/>
      <protection/>
    </xf>
    <xf numFmtId="49" fontId="29" fillId="0" borderId="13" xfId="57" applyNumberFormat="1" applyFont="1" applyBorder="1" applyAlignment="1">
      <alignment vertical="center"/>
      <protection/>
    </xf>
    <xf numFmtId="4" fontId="29" fillId="0" borderId="13" xfId="57" applyNumberFormat="1" applyFont="1" applyBorder="1" applyAlignment="1">
      <alignment horizontal="center" vertical="center"/>
      <protection/>
    </xf>
    <xf numFmtId="49" fontId="23" fillId="0" borderId="0" xfId="57" applyNumberFormat="1" applyAlignment="1">
      <alignment horizontal="center" wrapText="1"/>
      <protection/>
    </xf>
    <xf numFmtId="0" fontId="23" fillId="0" borderId="0" xfId="57" applyAlignment="1">
      <alignment wrapText="1"/>
      <protection/>
    </xf>
    <xf numFmtId="49" fontId="30" fillId="0" borderId="0" xfId="57" applyNumberFormat="1" applyFont="1" applyAlignment="1">
      <alignment horizontal="center" wrapText="1"/>
      <protection/>
    </xf>
    <xf numFmtId="49" fontId="26" fillId="0" borderId="0" xfId="57" applyNumberFormat="1" applyFont="1" applyAlignment="1">
      <alignment horizontal="center" wrapText="1"/>
      <protection/>
    </xf>
    <xf numFmtId="0" fontId="26" fillId="0" borderId="0" xfId="57" applyFont="1" applyAlignment="1">
      <alignment wrapText="1"/>
      <protection/>
    </xf>
    <xf numFmtId="49" fontId="29" fillId="0" borderId="14" xfId="57" applyNumberFormat="1" applyFont="1" applyBorder="1" applyAlignment="1">
      <alignment horizontal="center" wrapText="1"/>
      <protection/>
    </xf>
    <xf numFmtId="49" fontId="29" fillId="0" borderId="14" xfId="57" applyNumberFormat="1" applyFont="1" applyBorder="1" applyAlignment="1">
      <alignment horizontal="center" vertical="center" wrapText="1"/>
      <protection/>
    </xf>
    <xf numFmtId="49" fontId="29" fillId="0" borderId="15" xfId="57" applyNumberFormat="1" applyFont="1" applyBorder="1" applyAlignment="1">
      <alignment horizontal="center" wrapText="1"/>
      <protection/>
    </xf>
    <xf numFmtId="49" fontId="29" fillId="34" borderId="13" xfId="57" applyNumberFormat="1" applyFont="1" applyFill="1" applyBorder="1" applyAlignment="1">
      <alignment horizontal="center" vertical="center" wrapText="1"/>
      <protection/>
    </xf>
    <xf numFmtId="49" fontId="29" fillId="34" borderId="13" xfId="57" applyNumberFormat="1" applyFont="1" applyFill="1" applyBorder="1" applyAlignment="1">
      <alignment horizontal="center" vertical="center"/>
      <protection/>
    </xf>
    <xf numFmtId="0" fontId="29" fillId="34" borderId="13" xfId="57" applyFont="1" applyFill="1" applyBorder="1" applyAlignment="1">
      <alignment horizontal="left" vertical="center" wrapText="1"/>
      <protection/>
    </xf>
    <xf numFmtId="49" fontId="28" fillId="34" borderId="13" xfId="57" applyNumberFormat="1" applyFont="1" applyFill="1" applyBorder="1" applyAlignment="1">
      <alignment horizontal="center" vertical="center" wrapText="1"/>
      <protection/>
    </xf>
    <xf numFmtId="49" fontId="28" fillId="34" borderId="13" xfId="57" applyNumberFormat="1" applyFont="1" applyFill="1" applyBorder="1" applyAlignment="1">
      <alignment horizontal="left" vertical="center"/>
      <protection/>
    </xf>
    <xf numFmtId="0" fontId="28" fillId="34" borderId="13" xfId="57" applyFont="1" applyFill="1" applyBorder="1" applyAlignment="1">
      <alignment horizontal="left" vertical="center" wrapText="1"/>
      <protection/>
    </xf>
    <xf numFmtId="49" fontId="26" fillId="34" borderId="13" xfId="57" applyNumberFormat="1" applyFont="1" applyFill="1" applyBorder="1" applyAlignment="1">
      <alignment horizontal="center" vertical="center" wrapText="1"/>
      <protection/>
    </xf>
    <xf numFmtId="49" fontId="26" fillId="34" borderId="13" xfId="57" applyNumberFormat="1" applyFont="1" applyFill="1" applyBorder="1" applyAlignment="1">
      <alignment horizontal="left" vertical="center"/>
      <protection/>
    </xf>
    <xf numFmtId="0" fontId="26" fillId="34" borderId="13" xfId="57" applyFont="1" applyFill="1" applyBorder="1" applyAlignment="1">
      <alignment horizontal="left" vertical="center" wrapText="1"/>
      <protection/>
    </xf>
    <xf numFmtId="0" fontId="23" fillId="0" borderId="0" xfId="57" applyAlignment="1">
      <alignment horizontal="left" vertical="center"/>
      <protection/>
    </xf>
    <xf numFmtId="0" fontId="23" fillId="0" borderId="0" xfId="57" applyAlignment="1">
      <alignment horizontal="center" vertical="center"/>
      <protection/>
    </xf>
    <xf numFmtId="0" fontId="30" fillId="0" borderId="0" xfId="57" applyFont="1" applyAlignment="1">
      <alignment horizontal="center"/>
      <protection/>
    </xf>
    <xf numFmtId="0" fontId="30" fillId="0" borderId="0" xfId="57" applyFont="1" applyAlignment="1">
      <alignment horizontal="center" wrapText="1"/>
      <protection/>
    </xf>
    <xf numFmtId="0" fontId="31" fillId="0" borderId="0" xfId="57" applyFont="1" applyAlignment="1">
      <alignment horizontal="left" vertical="center"/>
      <protection/>
    </xf>
    <xf numFmtId="49" fontId="31" fillId="0" borderId="0" xfId="57" applyNumberFormat="1" applyFont="1" applyAlignment="1">
      <alignment horizontal="center" vertical="center"/>
      <protection/>
    </xf>
    <xf numFmtId="0" fontId="31" fillId="0" borderId="0" xfId="57" applyFont="1">
      <alignment/>
      <protection/>
    </xf>
    <xf numFmtId="0" fontId="32" fillId="0" borderId="13" xfId="57" applyFont="1" applyBorder="1" applyAlignment="1">
      <alignment horizontal="center" wrapText="1"/>
      <protection/>
    </xf>
    <xf numFmtId="49" fontId="32" fillId="0" borderId="13" xfId="57" applyNumberFormat="1" applyFont="1" applyBorder="1" applyAlignment="1">
      <alignment horizontal="center" wrapText="1"/>
      <protection/>
    </xf>
    <xf numFmtId="49" fontId="32" fillId="0" borderId="13" xfId="57" applyNumberFormat="1" applyFont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justify" wrapText="1"/>
      <protection/>
    </xf>
    <xf numFmtId="49" fontId="28" fillId="0" borderId="11" xfId="57" applyNumberFormat="1" applyFont="1" applyBorder="1" applyAlignment="1">
      <alignment horizontal="center" vertical="center" wrapText="1"/>
      <protection/>
    </xf>
    <xf numFmtId="49" fontId="27" fillId="0" borderId="13" xfId="0" applyNumberFormat="1" applyFont="1" applyBorder="1" applyAlignment="1">
      <alignment horizontal="left" vertical="center" wrapText="1"/>
    </xf>
    <xf numFmtId="49" fontId="28" fillId="0" borderId="13" xfId="57" applyNumberFormat="1" applyFont="1" applyBorder="1" applyAlignment="1">
      <alignment horizontal="center" vertical="center" wrapText="1"/>
      <protection/>
    </xf>
    <xf numFmtId="49" fontId="27" fillId="3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wrapText="1"/>
    </xf>
    <xf numFmtId="0" fontId="28" fillId="0" borderId="13" xfId="57" applyFont="1" applyBorder="1" applyAlignment="1">
      <alignment horizontal="left" vertical="center" wrapText="1"/>
      <protection/>
    </xf>
    <xf numFmtId="49" fontId="28" fillId="0" borderId="13" xfId="0" applyNumberFormat="1" applyFont="1" applyBorder="1" applyAlignment="1">
      <alignment horizontal="left" wrapText="1"/>
    </xf>
    <xf numFmtId="49" fontId="28" fillId="0" borderId="13" xfId="57" applyNumberFormat="1" applyFont="1" applyBorder="1" applyAlignment="1">
      <alignment horizontal="left" vertical="center" wrapText="1"/>
      <protection/>
    </xf>
    <xf numFmtId="0" fontId="28" fillId="0" borderId="13" xfId="57" applyFont="1" applyBorder="1" applyAlignment="1">
      <alignment vertical="center" wrapText="1"/>
      <protection/>
    </xf>
    <xf numFmtId="0" fontId="31" fillId="0" borderId="0" xfId="57" applyFont="1" applyAlignment="1">
      <alignment vertical="center"/>
      <protection/>
    </xf>
    <xf numFmtId="49" fontId="23" fillId="0" borderId="0" xfId="57" applyNumberFormat="1" applyAlignment="1">
      <alignment horizontal="center" vertical="center"/>
      <protection/>
    </xf>
    <xf numFmtId="0" fontId="23" fillId="0" borderId="0" xfId="57" applyAlignment="1">
      <alignment vertical="center"/>
      <protection/>
    </xf>
    <xf numFmtId="0" fontId="23" fillId="0" borderId="0" xfId="57" applyAlignment="1">
      <alignment horizontal="right"/>
      <protection/>
    </xf>
    <xf numFmtId="0" fontId="79" fillId="0" borderId="0" xfId="57" applyFont="1" applyAlignment="1" applyProtection="1">
      <alignment horizontal="right"/>
      <protection locked="0"/>
    </xf>
    <xf numFmtId="0" fontId="34" fillId="0" borderId="0" xfId="57" applyFont="1" applyAlignment="1">
      <alignment horizontal="left" vertical="top" wrapText="1"/>
      <protection/>
    </xf>
    <xf numFmtId="0" fontId="28" fillId="0" borderId="0" xfId="57" applyFont="1" applyAlignment="1">
      <alignment vertical="top" wrapText="1"/>
      <protection/>
    </xf>
    <xf numFmtId="0" fontId="35" fillId="0" borderId="16" xfId="57" applyFont="1" applyBorder="1" applyAlignment="1">
      <alignment horizontal="right"/>
      <protection/>
    </xf>
    <xf numFmtId="0" fontId="36" fillId="0" borderId="13" xfId="57" applyFont="1" applyBorder="1" applyAlignment="1">
      <alignment horizontal="center" vertical="center" wrapText="1"/>
      <protection/>
    </xf>
    <xf numFmtId="0" fontId="36" fillId="0" borderId="13" xfId="57" applyFont="1" applyBorder="1" applyAlignment="1">
      <alignment horizontal="left" vertical="center" wrapText="1"/>
      <protection/>
    </xf>
    <xf numFmtId="0" fontId="34" fillId="0" borderId="13" xfId="57" applyFont="1" applyBorder="1" applyAlignment="1">
      <alignment horizontal="center" vertical="center"/>
      <protection/>
    </xf>
    <xf numFmtId="0" fontId="37" fillId="0" borderId="13" xfId="57" applyFont="1" applyBorder="1" applyAlignment="1">
      <alignment horizontal="center" vertical="center" wrapText="1"/>
      <protection/>
    </xf>
    <xf numFmtId="0" fontId="37" fillId="0" borderId="13" xfId="57" applyFont="1" applyBorder="1" applyAlignment="1">
      <alignment horizontal="center" vertical="center"/>
      <protection/>
    </xf>
    <xf numFmtId="49" fontId="36" fillId="35" borderId="13" xfId="57" applyNumberFormat="1" applyFont="1" applyFill="1" applyBorder="1" applyAlignment="1">
      <alignment horizontal="center" vertical="center"/>
      <protection/>
    </xf>
    <xf numFmtId="0" fontId="36" fillId="35" borderId="13" xfId="57" applyFont="1" applyFill="1" applyBorder="1" applyAlignment="1">
      <alignment horizontal="left" vertical="center" wrapText="1"/>
      <protection/>
    </xf>
    <xf numFmtId="167" fontId="38" fillId="35" borderId="13" xfId="57" applyNumberFormat="1" applyFont="1" applyFill="1" applyBorder="1" applyAlignment="1">
      <alignment horizontal="right" vertical="center" wrapText="1"/>
      <protection/>
    </xf>
    <xf numFmtId="49" fontId="36" fillId="0" borderId="13" xfId="57" applyNumberFormat="1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justify" vertical="center" wrapText="1"/>
      <protection/>
    </xf>
    <xf numFmtId="167" fontId="36" fillId="0" borderId="13" xfId="57" applyNumberFormat="1" applyFont="1" applyBorder="1" applyAlignment="1">
      <alignment horizontal="right" vertical="center" wrapText="1"/>
      <protection/>
    </xf>
    <xf numFmtId="49" fontId="34" fillId="0" borderId="13" xfId="57" applyNumberFormat="1" applyFont="1" applyBorder="1" applyAlignment="1">
      <alignment horizontal="center" vertical="center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13" xfId="57" applyFont="1" applyBorder="1" applyAlignment="1">
      <alignment horizontal="justify" vertical="center" wrapText="1"/>
      <protection/>
    </xf>
    <xf numFmtId="167" fontId="39" fillId="0" borderId="13" xfId="57" applyNumberFormat="1" applyFont="1" applyBorder="1" applyAlignment="1">
      <alignment horizontal="right" vertical="center" wrapText="1"/>
      <protection/>
    </xf>
    <xf numFmtId="49" fontId="31" fillId="0" borderId="13" xfId="57" applyNumberFormat="1" applyFont="1" applyBorder="1" applyAlignment="1">
      <alignment horizontal="center" vertical="center"/>
      <protection/>
    </xf>
    <xf numFmtId="4" fontId="80" fillId="0" borderId="13" xfId="0" applyNumberFormat="1" applyFont="1" applyBorder="1" applyAlignment="1">
      <alignment vertical="center"/>
    </xf>
    <xf numFmtId="167" fontId="38" fillId="0" borderId="13" xfId="57" applyNumberFormat="1" applyFont="1" applyBorder="1" applyAlignment="1">
      <alignment horizontal="right" vertical="center" wrapText="1"/>
      <protection/>
    </xf>
    <xf numFmtId="0" fontId="36" fillId="35" borderId="13" xfId="57" applyFont="1" applyFill="1" applyBorder="1" applyAlignment="1">
      <alignment vertical="center" wrapText="1"/>
      <protection/>
    </xf>
    <xf numFmtId="167" fontId="36" fillId="35" borderId="13" xfId="57" applyNumberFormat="1" applyFont="1" applyFill="1" applyBorder="1" applyAlignment="1">
      <alignment horizontal="right" vertical="center" wrapText="1"/>
      <protection/>
    </xf>
    <xf numFmtId="0" fontId="34" fillId="0" borderId="13" xfId="57" applyFont="1" applyBorder="1" applyAlignment="1">
      <alignment vertical="center" wrapText="1"/>
      <protection/>
    </xf>
    <xf numFmtId="167" fontId="39" fillId="36" borderId="13" xfId="57" applyNumberFormat="1" applyFont="1" applyFill="1" applyBorder="1" applyAlignment="1">
      <alignment horizontal="right" vertical="center" wrapText="1"/>
      <protection/>
    </xf>
    <xf numFmtId="49" fontId="36" fillId="0" borderId="13" xfId="57" applyNumberFormat="1" applyFont="1" applyBorder="1" applyAlignment="1">
      <alignment horizontal="left" vertical="center" wrapText="1"/>
      <protection/>
    </xf>
    <xf numFmtId="0" fontId="36" fillId="0" borderId="13" xfId="57" applyFont="1" applyBorder="1" applyAlignment="1">
      <alignment vertical="center" wrapText="1"/>
      <protection/>
    </xf>
    <xf numFmtId="49" fontId="34" fillId="0" borderId="13" xfId="57" applyNumberFormat="1" applyFont="1" applyBorder="1" applyAlignment="1">
      <alignment horizontal="left" vertical="center" wrapText="1"/>
      <protection/>
    </xf>
    <xf numFmtId="167" fontId="34" fillId="0" borderId="13" xfId="57" applyNumberFormat="1" applyFont="1" applyBorder="1" applyAlignment="1">
      <alignment horizontal="right" vertical="center"/>
      <protection/>
    </xf>
    <xf numFmtId="49" fontId="39" fillId="0" borderId="13" xfId="0" applyNumberFormat="1" applyFont="1" applyBorder="1" applyAlignment="1">
      <alignment horizontal="left" vertical="center" wrapText="1"/>
    </xf>
    <xf numFmtId="167" fontId="34" fillId="0" borderId="13" xfId="57" applyNumberFormat="1" applyFont="1" applyBorder="1" applyAlignment="1">
      <alignment horizontal="right" vertical="center" wrapText="1"/>
      <protection/>
    </xf>
    <xf numFmtId="167" fontId="34" fillId="0" borderId="17" xfId="57" applyNumberFormat="1" applyFont="1" applyBorder="1" applyAlignment="1">
      <alignment horizontal="right" vertical="center" wrapText="1"/>
      <protection/>
    </xf>
    <xf numFmtId="49" fontId="34" fillId="35" borderId="13" xfId="57" applyNumberFormat="1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left" vertical="center" wrapText="1"/>
      <protection/>
    </xf>
    <xf numFmtId="0" fontId="36" fillId="35" borderId="13" xfId="57" applyFont="1" applyFill="1" applyBorder="1" applyAlignment="1">
      <alignment horizontal="justify" vertical="center" wrapText="1"/>
      <protection/>
    </xf>
    <xf numFmtId="167" fontId="36" fillId="35" borderId="17" xfId="57" applyNumberFormat="1" applyFont="1" applyFill="1" applyBorder="1" applyAlignment="1">
      <alignment horizontal="right" vertical="center" wrapText="1"/>
      <protection/>
    </xf>
    <xf numFmtId="0" fontId="34" fillId="0" borderId="0" xfId="57" applyFont="1" applyAlignment="1">
      <alignment horizontal="left" vertical="top"/>
      <protection/>
    </xf>
    <xf numFmtId="167" fontId="0" fillId="0" borderId="0" xfId="0" applyNumberFormat="1" applyAlignment="1">
      <alignment/>
    </xf>
    <xf numFmtId="0" fontId="34" fillId="0" borderId="0" xfId="57" applyFont="1" applyAlignment="1">
      <alignment horizontal="right" vertical="top" wrapText="1"/>
      <protection/>
    </xf>
    <xf numFmtId="0" fontId="81" fillId="34" borderId="0" xfId="57" applyFont="1" applyFill="1" applyAlignment="1">
      <alignment vertical="center" wrapText="1"/>
      <protection/>
    </xf>
    <xf numFmtId="0" fontId="28" fillId="34" borderId="0" xfId="57" applyFont="1" applyFill="1" applyAlignment="1">
      <alignment horizontal="center" wrapText="1"/>
      <protection/>
    </xf>
    <xf numFmtId="0" fontId="28" fillId="34" borderId="0" xfId="57" applyFont="1" applyFill="1" applyAlignment="1">
      <alignment wrapText="1"/>
      <protection/>
    </xf>
    <xf numFmtId="0" fontId="23" fillId="34" borderId="0" xfId="57" applyFill="1">
      <alignment/>
      <protection/>
    </xf>
    <xf numFmtId="0" fontId="30" fillId="34" borderId="0" xfId="57" applyFont="1" applyFill="1" applyAlignment="1">
      <alignment horizontal="center"/>
      <protection/>
    </xf>
    <xf numFmtId="0" fontId="30" fillId="34" borderId="0" xfId="57" applyFont="1" applyFill="1" applyAlignment="1">
      <alignment horizontal="center" wrapText="1"/>
      <protection/>
    </xf>
    <xf numFmtId="0" fontId="35" fillId="34" borderId="16" xfId="57" applyFont="1" applyFill="1" applyBorder="1" applyAlignment="1">
      <alignment horizontal="right"/>
      <protection/>
    </xf>
    <xf numFmtId="0" fontId="82" fillId="34" borderId="13" xfId="57" applyFont="1" applyFill="1" applyBorder="1" applyAlignment="1">
      <alignment horizontal="center" vertical="center" wrapText="1"/>
      <protection/>
    </xf>
    <xf numFmtId="0" fontId="32" fillId="34" borderId="13" xfId="57" applyFont="1" applyFill="1" applyBorder="1" applyAlignment="1">
      <alignment horizontal="center" vertical="center" textRotation="90" wrapText="1"/>
      <protection/>
    </xf>
    <xf numFmtId="0" fontId="32" fillId="34" borderId="13" xfId="57" applyFont="1" applyFill="1" applyBorder="1" applyAlignment="1">
      <alignment horizontal="center" vertical="center" wrapText="1"/>
      <protection/>
    </xf>
    <xf numFmtId="0" fontId="83" fillId="34" borderId="13" xfId="57" applyFont="1" applyFill="1" applyBorder="1" applyAlignment="1">
      <alignment horizontal="center" vertical="center" wrapText="1"/>
      <protection/>
    </xf>
    <xf numFmtId="0" fontId="43" fillId="34" borderId="13" xfId="57" applyFont="1" applyFill="1" applyBorder="1" applyAlignment="1">
      <alignment horizontal="center" wrapText="1"/>
      <protection/>
    </xf>
    <xf numFmtId="0" fontId="80" fillId="0" borderId="13" xfId="0" applyFont="1" applyBorder="1" applyAlignment="1">
      <alignment horizontal="center"/>
    </xf>
    <xf numFmtId="0" fontId="82" fillId="34" borderId="13" xfId="57" applyFont="1" applyFill="1" applyBorder="1" applyAlignment="1">
      <alignment horizontal="left" vertical="center" wrapText="1"/>
      <protection/>
    </xf>
    <xf numFmtId="49" fontId="32" fillId="34" borderId="13" xfId="57" applyNumberFormat="1" applyFont="1" applyFill="1" applyBorder="1" applyAlignment="1">
      <alignment horizontal="center" vertical="center" wrapText="1"/>
      <protection/>
    </xf>
    <xf numFmtId="167" fontId="32" fillId="34" borderId="13" xfId="57" applyNumberFormat="1" applyFont="1" applyFill="1" applyBorder="1" applyAlignment="1">
      <alignment horizontal="right" vertical="center" wrapText="1"/>
      <protection/>
    </xf>
    <xf numFmtId="0" fontId="82" fillId="35" borderId="13" xfId="0" applyFon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center" vertical="center"/>
    </xf>
    <xf numFmtId="49" fontId="32" fillId="35" borderId="13" xfId="57" applyNumberFormat="1" applyFont="1" applyFill="1" applyBorder="1" applyAlignment="1">
      <alignment horizontal="center" vertical="center" wrapText="1"/>
      <protection/>
    </xf>
    <xf numFmtId="167" fontId="32" fillId="35" borderId="13" xfId="57" applyNumberFormat="1" applyFont="1" applyFill="1" applyBorder="1" applyAlignment="1">
      <alignment horizontal="right" vertical="center" wrapText="1"/>
      <protection/>
    </xf>
    <xf numFmtId="0" fontId="82" fillId="35" borderId="13" xfId="57" applyFont="1" applyFill="1" applyBorder="1" applyAlignment="1">
      <alignment horizontal="left" vertical="center" wrapText="1"/>
      <protection/>
    </xf>
    <xf numFmtId="0" fontId="80" fillId="0" borderId="13" xfId="57" applyFont="1" applyBorder="1" applyAlignment="1">
      <alignment vertical="center" wrapText="1"/>
      <protection/>
    </xf>
    <xf numFmtId="0" fontId="84" fillId="0" borderId="13" xfId="36" applyFont="1" applyBorder="1" applyAlignment="1" quotePrefix="1">
      <alignment horizontal="center" vertical="center" wrapText="1"/>
      <protection/>
    </xf>
    <xf numFmtId="167" fontId="80" fillId="0" borderId="13" xfId="0" applyNumberFormat="1" applyFont="1" applyBorder="1" applyAlignment="1">
      <alignment horizontal="right" vertical="center"/>
    </xf>
    <xf numFmtId="0" fontId="82" fillId="0" borderId="13" xfId="57" applyFont="1" applyBorder="1" applyAlignment="1">
      <alignment horizontal="left" vertical="center" wrapText="1"/>
      <protection/>
    </xf>
    <xf numFmtId="167" fontId="32" fillId="0" borderId="13" xfId="57" applyNumberFormat="1" applyFont="1" applyBorder="1" applyAlignment="1">
      <alignment horizontal="right" vertical="center" wrapText="1"/>
      <protection/>
    </xf>
    <xf numFmtId="0" fontId="83" fillId="0" borderId="18" xfId="57" applyFont="1" applyBorder="1" applyAlignment="1">
      <alignment horizontal="right" vertical="center" wrapText="1"/>
      <protection/>
    </xf>
    <xf numFmtId="0" fontId="83" fillId="0" borderId="19" xfId="57" applyFont="1" applyBorder="1" applyAlignment="1">
      <alignment horizontal="right" vertical="center" wrapText="1"/>
      <protection/>
    </xf>
    <xf numFmtId="0" fontId="83" fillId="0" borderId="20" xfId="57" applyFont="1" applyBorder="1" applyAlignment="1">
      <alignment horizontal="right" vertical="center" wrapText="1"/>
      <protection/>
    </xf>
    <xf numFmtId="0" fontId="85" fillId="0" borderId="13" xfId="36" applyFont="1" applyBorder="1" applyAlignment="1" quotePrefix="1">
      <alignment horizontal="center" vertical="center" wrapText="1"/>
      <protection/>
    </xf>
    <xf numFmtId="167" fontId="83" fillId="0" borderId="13" xfId="0" applyNumberFormat="1" applyFont="1" applyBorder="1" applyAlignment="1">
      <alignment horizontal="right" vertical="center"/>
    </xf>
    <xf numFmtId="0" fontId="83" fillId="0" borderId="13" xfId="57" applyFont="1" applyBorder="1" applyAlignment="1">
      <alignment horizontal="right" vertical="center" wrapText="1"/>
      <protection/>
    </xf>
    <xf numFmtId="167" fontId="82" fillId="0" borderId="13" xfId="0" applyNumberFormat="1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2" fillId="0" borderId="13" xfId="57" applyFont="1" applyBorder="1" applyAlignment="1">
      <alignment horizontal="right" vertical="center" wrapText="1"/>
      <protection/>
    </xf>
    <xf numFmtId="0" fontId="86" fillId="0" borderId="13" xfId="36" applyFont="1" applyBorder="1" applyAlignment="1" quotePrefix="1">
      <alignment horizontal="center" vertical="center" wrapText="1"/>
      <protection/>
    </xf>
    <xf numFmtId="167" fontId="31" fillId="0" borderId="13" xfId="57" applyNumberFormat="1" applyFont="1" applyBorder="1" applyAlignment="1">
      <alignment horizontal="right" vertical="center" wrapText="1"/>
      <protection/>
    </xf>
    <xf numFmtId="0" fontId="80" fillId="0" borderId="13" xfId="57" applyFont="1" applyBorder="1" applyAlignment="1">
      <alignment horizontal="left" vertical="center" wrapText="1"/>
      <protection/>
    </xf>
    <xf numFmtId="0" fontId="82" fillId="0" borderId="13" xfId="57" applyFont="1" applyBorder="1" applyAlignment="1">
      <alignment vertical="center" wrapText="1"/>
      <protection/>
    </xf>
    <xf numFmtId="49" fontId="31" fillId="0" borderId="13" xfId="57" applyNumberFormat="1" applyFont="1" applyBorder="1" applyAlignment="1">
      <alignment horizontal="center" vertical="center" wrapText="1"/>
      <protection/>
    </xf>
    <xf numFmtId="49" fontId="84" fillId="0" borderId="13" xfId="36" applyNumberFormat="1" applyFont="1" applyBorder="1" applyAlignment="1" quotePrefix="1">
      <alignment horizontal="center" vertical="center" wrapText="1"/>
      <protection/>
    </xf>
    <xf numFmtId="4" fontId="40" fillId="0" borderId="13" xfId="33" applyNumberFormat="1" applyFont="1" applyFill="1" applyBorder="1">
      <alignment horizontal="right" vertical="top" shrinkToFit="1"/>
      <protection/>
    </xf>
    <xf numFmtId="0" fontId="80" fillId="0" borderId="13" xfId="0" applyFont="1" applyBorder="1" applyAlignment="1">
      <alignment/>
    </xf>
    <xf numFmtId="4" fontId="41" fillId="0" borderId="13" xfId="33" applyNumberFormat="1" applyFont="1" applyFill="1" applyBorder="1">
      <alignment horizontal="right" vertical="top" shrinkToFit="1"/>
      <protection/>
    </xf>
    <xf numFmtId="0" fontId="83" fillId="0" borderId="13" xfId="57" applyFont="1" applyBorder="1" applyAlignment="1">
      <alignment horizontal="right" vertical="center" wrapText="1"/>
      <protection/>
    </xf>
    <xf numFmtId="0" fontId="82" fillId="0" borderId="13" xfId="0" applyFont="1" applyBorder="1" applyAlignment="1">
      <alignment horizontal="left" vertical="center" wrapText="1"/>
    </xf>
    <xf numFmtId="0" fontId="80" fillId="0" borderId="13" xfId="57" applyFont="1" applyBorder="1" applyAlignment="1" quotePrefix="1">
      <alignment horizontal="left" vertical="center" wrapText="1"/>
      <protection/>
    </xf>
    <xf numFmtId="49" fontId="32" fillId="0" borderId="13" xfId="57" applyNumberFormat="1" applyFont="1" applyBorder="1" applyAlignment="1" quotePrefix="1">
      <alignment horizontal="center" vertical="center" wrapText="1"/>
      <protection/>
    </xf>
    <xf numFmtId="4" fontId="83" fillId="0" borderId="13" xfId="0" applyNumberFormat="1" applyFont="1" applyBorder="1" applyAlignment="1">
      <alignment/>
    </xf>
    <xf numFmtId="0" fontId="84" fillId="0" borderId="13" xfId="36" applyFont="1" applyBorder="1" applyAlignment="1" quotePrefix="1">
      <alignment horizontal="left" vertical="center" wrapText="1"/>
      <protection/>
    </xf>
    <xf numFmtId="1" fontId="84" fillId="0" borderId="13" xfId="34" applyFont="1" applyBorder="1" applyAlignment="1">
      <alignment horizontal="center" vertical="center" shrinkToFit="1"/>
      <protection/>
    </xf>
    <xf numFmtId="0" fontId="84" fillId="0" borderId="13" xfId="35" applyNumberFormat="1" applyFont="1" applyBorder="1" applyAlignment="1" quotePrefix="1">
      <alignment horizontal="center" vertical="center" wrapText="1"/>
      <protection/>
    </xf>
    <xf numFmtId="0" fontId="87" fillId="34" borderId="0" xfId="57" applyFont="1" applyFill="1" applyAlignment="1">
      <alignment horizontal="right" vertical="center"/>
      <protection/>
    </xf>
    <xf numFmtId="0" fontId="23" fillId="34" borderId="0" xfId="57" applyFill="1" applyAlignment="1">
      <alignment horizontal="center"/>
      <protection/>
    </xf>
    <xf numFmtId="167" fontId="0" fillId="35" borderId="0" xfId="0" applyNumberFormat="1" applyFill="1" applyAlignment="1">
      <alignment/>
    </xf>
    <xf numFmtId="0" fontId="23" fillId="34" borderId="0" xfId="57" applyFill="1" applyAlignment="1">
      <alignment horizontal="right"/>
      <protection/>
    </xf>
    <xf numFmtId="3" fontId="23" fillId="34" borderId="0" xfId="57" applyNumberFormat="1" applyFill="1" applyAlignment="1">
      <alignment horizontal="right"/>
      <protection/>
    </xf>
    <xf numFmtId="0" fontId="87" fillId="34" borderId="0" xfId="57" applyFont="1" applyFill="1" applyAlignment="1">
      <alignment vertical="center"/>
      <protection/>
    </xf>
    <xf numFmtId="0" fontId="30" fillId="34" borderId="0" xfId="57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69" fillId="0" borderId="0" xfId="0" applyFont="1" applyAlignment="1">
      <alignment/>
    </xf>
    <xf numFmtId="0" fontId="88" fillId="0" borderId="0" xfId="0" applyFont="1" applyAlignment="1">
      <alignment/>
    </xf>
    <xf numFmtId="0" fontId="69" fillId="0" borderId="0" xfId="0" applyFont="1" applyAlignment="1">
      <alignment/>
    </xf>
    <xf numFmtId="0" fontId="59" fillId="0" borderId="0" xfId="0" applyFont="1" applyAlignment="1">
      <alignment/>
    </xf>
    <xf numFmtId="167" fontId="81" fillId="0" borderId="0" xfId="0" applyNumberFormat="1" applyFont="1" applyAlignment="1">
      <alignment horizontal="right" vertical="center"/>
    </xf>
    <xf numFmtId="167" fontId="81" fillId="0" borderId="21" xfId="0" applyNumberFormat="1" applyFont="1" applyBorder="1" applyAlignment="1">
      <alignment horizontal="right" vertical="center"/>
    </xf>
    <xf numFmtId="167" fontId="83" fillId="0" borderId="21" xfId="0" applyNumberFormat="1" applyFont="1" applyBorder="1" applyAlignment="1">
      <alignment horizontal="right" vertical="center"/>
    </xf>
    <xf numFmtId="0" fontId="24" fillId="34" borderId="0" xfId="57" applyFont="1" applyFill="1" applyAlignment="1">
      <alignment horizontal="right"/>
      <protection/>
    </xf>
    <xf numFmtId="0" fontId="24" fillId="34" borderId="0" xfId="57" applyFont="1" applyFill="1" applyAlignment="1" applyProtection="1">
      <alignment horizontal="right"/>
      <protection locked="0"/>
    </xf>
    <xf numFmtId="0" fontId="47" fillId="34" borderId="0" xfId="57" applyFont="1" applyFill="1">
      <alignment/>
      <protection/>
    </xf>
    <xf numFmtId="0" fontId="24" fillId="34" borderId="0" xfId="57" applyFont="1" applyFill="1" applyAlignment="1">
      <alignment horizontal="center" vertical="center"/>
      <protection/>
    </xf>
    <xf numFmtId="0" fontId="30" fillId="34" borderId="0" xfId="57" applyFont="1" applyFill="1" applyAlignment="1">
      <alignment horizontal="center" vertical="center"/>
      <protection/>
    </xf>
    <xf numFmtId="0" fontId="48" fillId="34" borderId="16" xfId="57" applyFont="1" applyFill="1" applyBorder="1" applyAlignment="1">
      <alignment horizontal="right"/>
      <protection/>
    </xf>
    <xf numFmtId="0" fontId="48" fillId="34" borderId="0" xfId="57" applyFont="1" applyFill="1" applyAlignment="1">
      <alignment horizontal="right"/>
      <protection/>
    </xf>
    <xf numFmtId="0" fontId="32" fillId="0" borderId="13" xfId="57" applyFont="1" applyBorder="1" applyAlignment="1">
      <alignment horizontal="center" vertical="center" wrapText="1"/>
      <protection/>
    </xf>
    <xf numFmtId="49" fontId="29" fillId="0" borderId="13" xfId="57" applyNumberFormat="1" applyFont="1" applyBorder="1" applyAlignment="1">
      <alignment horizontal="center" vertical="center" wrapText="1"/>
      <protection/>
    </xf>
    <xf numFmtId="0" fontId="43" fillId="34" borderId="13" xfId="57" applyFont="1" applyFill="1" applyBorder="1" applyAlignment="1">
      <alignment horizontal="center" vertical="top" wrapText="1"/>
      <protection/>
    </xf>
    <xf numFmtId="0" fontId="43" fillId="34" borderId="13" xfId="57" applyFont="1" applyFill="1" applyBorder="1" applyAlignment="1">
      <alignment horizontal="center" vertical="center" wrapText="1"/>
      <protection/>
    </xf>
    <xf numFmtId="0" fontId="43" fillId="34" borderId="13" xfId="57" applyFont="1" applyFill="1" applyBorder="1" applyAlignment="1">
      <alignment horizontal="center"/>
      <protection/>
    </xf>
    <xf numFmtId="0" fontId="89" fillId="35" borderId="13" xfId="57" applyFont="1" applyFill="1" applyBorder="1" applyAlignment="1">
      <alignment horizontal="left" vertical="center" wrapText="1"/>
      <protection/>
    </xf>
    <xf numFmtId="49" fontId="29" fillId="35" borderId="13" xfId="57" applyNumberFormat="1" applyFont="1" applyFill="1" applyBorder="1" applyAlignment="1">
      <alignment horizontal="center" vertical="center" wrapText="1"/>
      <protection/>
    </xf>
    <xf numFmtId="167" fontId="29" fillId="35" borderId="13" xfId="57" applyNumberFormat="1" applyFont="1" applyFill="1" applyBorder="1" applyAlignment="1">
      <alignment horizontal="center" vertical="center" wrapText="1"/>
      <protection/>
    </xf>
    <xf numFmtId="0" fontId="89" fillId="0" borderId="13" xfId="57" applyFont="1" applyBorder="1" applyAlignment="1">
      <alignment horizontal="left" vertical="center" wrapText="1"/>
      <protection/>
    </xf>
    <xf numFmtId="167" fontId="29" fillId="0" borderId="13" xfId="57" applyNumberFormat="1" applyFont="1" applyBorder="1" applyAlignment="1">
      <alignment horizontal="right" vertical="center" wrapText="1"/>
      <protection/>
    </xf>
    <xf numFmtId="0" fontId="81" fillId="0" borderId="13" xfId="57" applyFont="1" applyBorder="1" applyAlignment="1">
      <alignment horizontal="left" vertical="center" wrapText="1"/>
      <protection/>
    </xf>
    <xf numFmtId="0" fontId="90" fillId="0" borderId="13" xfId="36" applyFont="1" applyBorder="1" applyAlignment="1" quotePrefix="1">
      <alignment horizontal="center" vertical="center" wrapText="1"/>
      <protection/>
    </xf>
    <xf numFmtId="167" fontId="81" fillId="0" borderId="13" xfId="0" applyNumberFormat="1" applyFont="1" applyBorder="1" applyAlignment="1">
      <alignment horizontal="right" vertical="center"/>
    </xf>
    <xf numFmtId="1" fontId="90" fillId="0" borderId="13" xfId="34" applyFont="1" applyBorder="1" applyAlignment="1">
      <alignment horizontal="center" vertical="center" shrinkToFit="1"/>
      <protection/>
    </xf>
    <xf numFmtId="0" fontId="81" fillId="0" borderId="13" xfId="57" applyFont="1" applyBorder="1" applyAlignment="1">
      <alignment vertical="center" wrapText="1"/>
      <protection/>
    </xf>
    <xf numFmtId="49" fontId="90" fillId="0" borderId="13" xfId="36" applyNumberFormat="1" applyFont="1" applyBorder="1" applyAlignment="1" quotePrefix="1">
      <alignment horizontal="center" vertical="center" wrapText="1"/>
      <protection/>
    </xf>
    <xf numFmtId="0" fontId="24" fillId="34" borderId="0" xfId="57" applyFont="1" applyFill="1">
      <alignment/>
      <protection/>
    </xf>
    <xf numFmtId="0" fontId="81" fillId="0" borderId="13" xfId="0" applyFont="1" applyBorder="1" applyAlignment="1">
      <alignment horizontal="center"/>
    </xf>
    <xf numFmtId="0" fontId="89" fillId="34" borderId="13" xfId="57" applyFont="1" applyFill="1" applyBorder="1" applyAlignment="1">
      <alignment horizontal="left" vertical="center" wrapText="1"/>
      <protection/>
    </xf>
    <xf numFmtId="0" fontId="29" fillId="34" borderId="13" xfId="57" applyFont="1" applyFill="1" applyBorder="1" applyAlignment="1">
      <alignment horizontal="center" vertical="center" wrapText="1"/>
      <protection/>
    </xf>
    <xf numFmtId="167" fontId="29" fillId="34" borderId="13" xfId="57" applyNumberFormat="1" applyFont="1" applyFill="1" applyBorder="1" applyAlignment="1">
      <alignment horizontal="right" vertical="center" wrapText="1"/>
      <protection/>
    </xf>
    <xf numFmtId="0" fontId="89" fillId="37" borderId="13" xfId="57" applyFont="1" applyFill="1" applyBorder="1" applyAlignment="1">
      <alignment horizontal="left" vertical="center" wrapText="1"/>
      <protection/>
    </xf>
    <xf numFmtId="49" fontId="29" fillId="37" borderId="13" xfId="57" applyNumberFormat="1" applyFont="1" applyFill="1" applyBorder="1" applyAlignment="1">
      <alignment horizontal="center" vertical="center" wrapText="1"/>
      <protection/>
    </xf>
    <xf numFmtId="0" fontId="29" fillId="37" borderId="13" xfId="57" applyFont="1" applyFill="1" applyBorder="1" applyAlignment="1">
      <alignment horizontal="center" vertical="center" wrapText="1"/>
      <protection/>
    </xf>
    <xf numFmtId="167" fontId="29" fillId="37" borderId="13" xfId="57" applyNumberFormat="1" applyFont="1" applyFill="1" applyBorder="1" applyAlignment="1">
      <alignment horizontal="right" vertical="center" wrapText="1"/>
      <protection/>
    </xf>
    <xf numFmtId="0" fontId="89" fillId="35" borderId="13" xfId="0" applyFont="1" applyFill="1" applyBorder="1" applyAlignment="1">
      <alignment horizontal="left" vertical="center" wrapText="1"/>
    </xf>
    <xf numFmtId="49" fontId="50" fillId="35" borderId="13" xfId="0" applyNumberFormat="1" applyFont="1" applyFill="1" applyBorder="1" applyAlignment="1">
      <alignment horizontal="center" vertical="center"/>
    </xf>
    <xf numFmtId="167" fontId="29" fillId="35" borderId="13" xfId="57" applyNumberFormat="1" applyFont="1" applyFill="1" applyBorder="1" applyAlignment="1">
      <alignment horizontal="right" vertical="center" wrapText="1"/>
      <protection/>
    </xf>
    <xf numFmtId="167" fontId="89" fillId="0" borderId="13" xfId="0" applyNumberFormat="1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9" fillId="0" borderId="13" xfId="57" applyFont="1" applyBorder="1" applyAlignment="1">
      <alignment vertical="center" wrapText="1"/>
      <protection/>
    </xf>
    <xf numFmtId="4" fontId="27" fillId="0" borderId="13" xfId="33" applyNumberFormat="1" applyFont="1" applyFill="1" applyBorder="1">
      <alignment horizontal="right" vertical="top" shrinkToFit="1"/>
      <protection/>
    </xf>
    <xf numFmtId="0" fontId="81" fillId="0" borderId="13" xfId="0" applyFont="1" applyBorder="1" applyAlignment="1">
      <alignment/>
    </xf>
    <xf numFmtId="0" fontId="91" fillId="0" borderId="13" xfId="36" applyFont="1" applyBorder="1" applyAlignment="1" quotePrefix="1">
      <alignment horizontal="center" vertical="center" wrapText="1"/>
      <protection/>
    </xf>
    <xf numFmtId="4" fontId="49" fillId="0" borderId="13" xfId="33" applyNumberFormat="1" applyFont="1" applyFill="1" applyBorder="1">
      <alignment horizontal="right" vertical="top" shrinkToFit="1"/>
      <protection/>
    </xf>
    <xf numFmtId="0" fontId="81" fillId="0" borderId="13" xfId="57" applyFont="1" applyBorder="1" applyAlignment="1" quotePrefix="1">
      <alignment horizontal="left" vertical="center" wrapText="1"/>
      <protection/>
    </xf>
    <xf numFmtId="49" fontId="29" fillId="0" borderId="13" xfId="57" applyNumberFormat="1" applyFont="1" applyBorder="1" applyAlignment="1" quotePrefix="1">
      <alignment horizontal="center" vertical="center" wrapText="1"/>
      <protection/>
    </xf>
    <xf numFmtId="0" fontId="90" fillId="0" borderId="13" xfId="36" applyFont="1" applyBorder="1" applyAlignment="1" quotePrefix="1">
      <alignment horizontal="left" vertical="center" wrapText="1"/>
      <protection/>
    </xf>
    <xf numFmtId="3" fontId="0" fillId="0" borderId="0" xfId="0" applyNumberFormat="1" applyAlignment="1">
      <alignment/>
    </xf>
    <xf numFmtId="0" fontId="89" fillId="0" borderId="13" xfId="57" applyFont="1" applyBorder="1" applyAlignment="1">
      <alignment horizontal="right" vertical="center" wrapText="1"/>
      <protection/>
    </xf>
    <xf numFmtId="167" fontId="28" fillId="0" borderId="13" xfId="57" applyNumberFormat="1" applyFont="1" applyBorder="1" applyAlignment="1">
      <alignment horizontal="right" vertical="center" wrapText="1"/>
      <protection/>
    </xf>
    <xf numFmtId="0" fontId="92" fillId="0" borderId="13" xfId="57" applyFont="1" applyBorder="1" applyAlignment="1">
      <alignment horizontal="right" vertical="center" wrapText="1"/>
      <protection/>
    </xf>
    <xf numFmtId="0" fontId="93" fillId="0" borderId="13" xfId="36" applyFont="1" applyBorder="1" applyAlignment="1" quotePrefix="1">
      <alignment horizontal="center" vertical="center" wrapText="1"/>
      <protection/>
    </xf>
    <xf numFmtId="167" fontId="92" fillId="0" borderId="13" xfId="0" applyNumberFormat="1" applyFont="1" applyBorder="1" applyAlignment="1">
      <alignment horizontal="right" vertical="center"/>
    </xf>
    <xf numFmtId="0" fontId="90" fillId="0" borderId="13" xfId="35" applyNumberFormat="1" applyFont="1" applyBorder="1" applyAlignment="1" quotePrefix="1">
      <alignment horizontal="center" vertical="center" wrapText="1"/>
      <protection/>
    </xf>
    <xf numFmtId="0" fontId="89" fillId="0" borderId="13" xfId="0" applyFont="1" applyBorder="1" applyAlignment="1">
      <alignment horizontal="left" vertical="center" wrapText="1"/>
    </xf>
    <xf numFmtId="0" fontId="52" fillId="0" borderId="0" xfId="57" applyFont="1">
      <alignment/>
      <protection/>
    </xf>
    <xf numFmtId="0" fontId="24" fillId="0" borderId="0" xfId="57" applyFont="1" applyAlignment="1">
      <alignment horizontal="right" vertical="top" wrapText="1"/>
      <protection/>
    </xf>
    <xf numFmtId="0" fontId="28" fillId="0" borderId="0" xfId="57" applyFont="1" applyAlignment="1">
      <alignment horizontal="right"/>
      <protection/>
    </xf>
    <xf numFmtId="0" fontId="32" fillId="0" borderId="13" xfId="57" applyFont="1" applyBorder="1" applyAlignment="1">
      <alignment horizontal="center" vertical="center"/>
      <protection/>
    </xf>
    <xf numFmtId="0" fontId="42" fillId="0" borderId="13" xfId="57" applyFont="1" applyBorder="1" applyAlignment="1">
      <alignment horizontal="center" vertical="top" wrapText="1"/>
      <protection/>
    </xf>
    <xf numFmtId="0" fontId="43" fillId="0" borderId="13" xfId="57" applyFont="1" applyBorder="1" applyAlignment="1">
      <alignment horizontal="center"/>
      <protection/>
    </xf>
    <xf numFmtId="0" fontId="31" fillId="0" borderId="13" xfId="57" applyFont="1" applyBorder="1" applyAlignment="1">
      <alignment horizontal="left" vertical="top" wrapText="1"/>
      <protection/>
    </xf>
    <xf numFmtId="4" fontId="0" fillId="0" borderId="13" xfId="0" applyNumberFormat="1" applyBorder="1" applyAlignment="1">
      <alignment/>
    </xf>
    <xf numFmtId="4" fontId="69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53" fillId="0" borderId="0" xfId="57" applyFont="1" applyAlignment="1">
      <alignment horizontal="left"/>
      <protection/>
    </xf>
    <xf numFmtId="0" fontId="34" fillId="0" borderId="0" xfId="57" applyFont="1" applyAlignment="1">
      <alignment horizontal="left"/>
      <protection/>
    </xf>
    <xf numFmtId="0" fontId="29" fillId="0" borderId="0" xfId="57" applyFont="1" applyAlignment="1">
      <alignment horizontal="center"/>
      <protection/>
    </xf>
    <xf numFmtId="0" fontId="54" fillId="0" borderId="13" xfId="57" applyFont="1" applyBorder="1" applyAlignment="1">
      <alignment horizontal="center" vertical="center" wrapText="1"/>
      <protection/>
    </xf>
    <xf numFmtId="0" fontId="49" fillId="0" borderId="13" xfId="57" applyFont="1" applyBorder="1" applyAlignment="1">
      <alignment horizontal="center" vertical="center" wrapText="1"/>
      <protection/>
    </xf>
    <xf numFmtId="0" fontId="55" fillId="0" borderId="13" xfId="57" applyFont="1" applyBorder="1" applyAlignment="1">
      <alignment horizontal="center" vertical="center" wrapText="1"/>
      <protection/>
    </xf>
    <xf numFmtId="0" fontId="51" fillId="0" borderId="17" xfId="57" applyFont="1" applyBorder="1" applyAlignment="1">
      <alignment horizontal="center" vertical="center" wrapText="1"/>
      <protection/>
    </xf>
    <xf numFmtId="0" fontId="56" fillId="0" borderId="13" xfId="57" applyFont="1" applyBorder="1" applyAlignment="1">
      <alignment horizontal="left" vertical="top" wrapText="1"/>
      <protection/>
    </xf>
    <xf numFmtId="167" fontId="0" fillId="0" borderId="13" xfId="0" applyNumberFormat="1" applyBorder="1" applyAlignment="1">
      <alignment/>
    </xf>
    <xf numFmtId="0" fontId="28" fillId="0" borderId="0" xfId="57" applyFont="1" applyAlignment="1">
      <alignment horizontal="left"/>
      <protection/>
    </xf>
    <xf numFmtId="0" fontId="23" fillId="0" borderId="0" xfId="57" applyAlignment="1">
      <alignment horizontal="left"/>
      <protection/>
    </xf>
    <xf numFmtId="0" fontId="34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0" fontId="34" fillId="0" borderId="16" xfId="57" applyFont="1" applyBorder="1" applyAlignment="1">
      <alignment horizontal="right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8" xfId="57" applyFont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32" fillId="0" borderId="20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43" fillId="0" borderId="17" xfId="57" applyFont="1" applyBorder="1" applyAlignment="1">
      <alignment horizontal="center" vertical="center" wrapText="1"/>
      <protection/>
    </xf>
    <xf numFmtId="0" fontId="43" fillId="0" borderId="13" xfId="57" applyFont="1" applyBorder="1" applyAlignment="1">
      <alignment horizontal="center" vertical="center" wrapText="1"/>
      <protection/>
    </xf>
    <xf numFmtId="0" fontId="43" fillId="0" borderId="13" xfId="57" applyFont="1" applyBorder="1" applyAlignment="1">
      <alignment horizontal="center" vertical="center"/>
      <protection/>
    </xf>
    <xf numFmtId="167" fontId="31" fillId="0" borderId="13" xfId="57" applyNumberFormat="1" applyFont="1" applyBorder="1" applyAlignment="1">
      <alignment horizontal="right" vertical="top" wrapText="1"/>
      <protection/>
    </xf>
    <xf numFmtId="0" fontId="58" fillId="0" borderId="0" xfId="57" applyFont="1">
      <alignment/>
      <protection/>
    </xf>
    <xf numFmtId="167" fontId="58" fillId="0" borderId="0" xfId="57" applyNumberFormat="1" applyFont="1">
      <alignment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5" xfId="33"/>
    <cellStyle name="xl35" xfId="34"/>
    <cellStyle name="xl38" xfId="35"/>
    <cellStyle name="xl38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&#1053;&#1040;%202023%20&#1075;%20&#1048;%202024-2025%20&#1043;&#1043;\&#1055;&#1088;&#1086;&#1077;&#1082;&#1090;%20&#1088;&#1072;&#1081;&#1086;&#1085;&#1085;&#1086;&#1075;&#1086;%20&#1073;&#1102;&#1076;&#1078;&#1077;&#1090;&#1072;%202023\&#1041;&#1070;&#1044;&#1046;&#1045;&#1058;%202023%20&#1075;&#1086;&#1076;\&#1055;&#1088;&#1080;&#1083;&#1086;&#1078;&#1077;&#1085;&#1080;&#1103;%201-10%202023%2024%20&#1080;%2025%20&#1075;&#1086;&#1076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&#1053;&#1040;%202021%20&#1075;%20&#1048;%202022-2023%20&#1043;&#1043;\5%20&#1091;&#1090;&#1086;&#1095;&#1085;&#1077;&#1085;&#1080;&#1077;%20&#1073;&#1102;&#1076;&#1078;&#1077;&#1090;&#1072;%20&#1085;&#1072;%202021%20&#1075;\5%20&#1055;&#1088;&#1080;&#1083;&#1086;&#1078;&#1077;&#1085;&#1080;&#1103;%201-10%202021%20&#1075;&#1086;&#1076;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свод реесты 737 форма 611"/>
      <sheetName val="свод реесты 737 форма 612"/>
    </sheetNames>
    <sheetDataSet>
      <sheetData sheetId="3">
        <row r="39">
          <cell r="D39">
            <v>25571.712</v>
          </cell>
          <cell r="E39">
            <v>29742.182</v>
          </cell>
          <cell r="F39">
            <v>29742.182</v>
          </cell>
        </row>
        <row r="40">
          <cell r="D40">
            <v>19413.068</v>
          </cell>
          <cell r="E40">
            <v>19413.068</v>
          </cell>
          <cell r="F40">
            <v>19864.064</v>
          </cell>
        </row>
        <row r="42">
          <cell r="F42">
            <v>0</v>
          </cell>
        </row>
        <row r="43">
          <cell r="F43">
            <v>0</v>
          </cell>
        </row>
        <row r="44">
          <cell r="D44">
            <v>246.069</v>
          </cell>
          <cell r="E44">
            <v>246.069</v>
          </cell>
          <cell r="F44">
            <v>246.069</v>
          </cell>
        </row>
        <row r="45">
          <cell r="D45">
            <v>1572.48</v>
          </cell>
          <cell r="E45">
            <v>1572.48</v>
          </cell>
          <cell r="F45">
            <v>1572.48</v>
          </cell>
        </row>
        <row r="48">
          <cell r="D48">
            <v>4096</v>
          </cell>
          <cell r="E48">
            <v>4287</v>
          </cell>
          <cell r="F48">
            <v>4438</v>
          </cell>
        </row>
        <row r="57">
          <cell r="D57">
            <v>5716</v>
          </cell>
          <cell r="E57">
            <v>5946</v>
          </cell>
          <cell r="F57">
            <v>6184</v>
          </cell>
        </row>
        <row r="58">
          <cell r="D58">
            <v>551.4</v>
          </cell>
          <cell r="E58">
            <v>551.4</v>
          </cell>
          <cell r="F58">
            <v>551.4</v>
          </cell>
        </row>
        <row r="59">
          <cell r="D59">
            <v>2400</v>
          </cell>
          <cell r="E59">
            <v>2400</v>
          </cell>
          <cell r="F59">
            <v>3600</v>
          </cell>
        </row>
        <row r="60">
          <cell r="D60">
            <v>1.07</v>
          </cell>
          <cell r="E60">
            <v>1.5</v>
          </cell>
          <cell r="F60">
            <v>0.98</v>
          </cell>
        </row>
        <row r="62">
          <cell r="D62">
            <v>1032876.0111099998</v>
          </cell>
          <cell r="E62">
            <v>953261.064</v>
          </cell>
        </row>
      </sheetData>
      <sheetData sheetId="4">
        <row r="12">
          <cell r="I12">
            <v>1032876.0109690003</v>
          </cell>
          <cell r="J12">
            <v>953261.0642040938</v>
          </cell>
          <cell r="K12">
            <v>951750.0048740938</v>
          </cell>
        </row>
        <row r="398">
          <cell r="I398">
            <v>2303.4</v>
          </cell>
          <cell r="J398">
            <v>2078.328705024</v>
          </cell>
          <cell r="K398">
            <v>2078.328705024</v>
          </cell>
        </row>
        <row r="401">
          <cell r="I401">
            <v>5716</v>
          </cell>
          <cell r="J401">
            <v>5946</v>
          </cell>
          <cell r="K401">
            <v>6184</v>
          </cell>
        </row>
        <row r="405">
          <cell r="I405">
            <v>2400</v>
          </cell>
          <cell r="J405">
            <v>2400</v>
          </cell>
          <cell r="K405">
            <v>3600</v>
          </cell>
        </row>
        <row r="407">
          <cell r="I407">
            <v>551.4</v>
          </cell>
          <cell r="J407">
            <v>551.4</v>
          </cell>
          <cell r="K407">
            <v>551.4</v>
          </cell>
        </row>
        <row r="409">
          <cell r="I409">
            <v>150</v>
          </cell>
          <cell r="J409">
            <v>135.343104</v>
          </cell>
          <cell r="K409">
            <v>135.343104</v>
          </cell>
        </row>
        <row r="413">
          <cell r="I413">
            <v>567.583</v>
          </cell>
          <cell r="J413">
            <v>594.104</v>
          </cell>
          <cell r="K413">
            <v>612.669</v>
          </cell>
        </row>
        <row r="414">
          <cell r="I414">
            <v>171.41006599999997</v>
          </cell>
          <cell r="J414">
            <v>179.419408</v>
          </cell>
          <cell r="K414">
            <v>185.026038</v>
          </cell>
        </row>
        <row r="415">
          <cell r="I415">
            <v>271.007</v>
          </cell>
          <cell r="J415">
            <v>282.477</v>
          </cell>
          <cell r="K415">
            <v>291.305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5"/>
      <sheetName val="Лист6"/>
      <sheetName val="Лист7"/>
      <sheetName val="Изменения уточнения"/>
      <sheetName val="Назнач фина"/>
      <sheetName val="переч отчетов"/>
      <sheetName val="Бюджетные расчет"/>
    </sheetNames>
    <sheetDataSet>
      <sheetData sheetId="5">
        <row r="255">
          <cell r="H255">
            <v>939.06371</v>
          </cell>
        </row>
        <row r="256">
          <cell r="H256">
            <v>1</v>
          </cell>
        </row>
        <row r="257">
          <cell r="H257">
            <v>150</v>
          </cell>
        </row>
        <row r="279">
          <cell r="H279">
            <v>0.5</v>
          </cell>
        </row>
        <row r="304">
          <cell r="H30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6384"/>
    </sheetView>
  </sheetViews>
  <sheetFormatPr defaultColWidth="9.140625" defaultRowHeight="15"/>
  <cols>
    <col min="1" max="1" width="58.140625" style="2" bestFit="1" customWidth="1"/>
    <col min="2" max="2" width="5.140625" style="2" bestFit="1" customWidth="1"/>
    <col min="3" max="7" width="3.8515625" style="2" bestFit="1" customWidth="1"/>
    <col min="8" max="8" width="6.421875" style="2" bestFit="1" customWidth="1"/>
    <col min="9" max="9" width="5.140625" style="2" bestFit="1" customWidth="1"/>
    <col min="10" max="10" width="15.140625" style="2" bestFit="1" customWidth="1"/>
  </cols>
  <sheetData>
    <row r="1" ht="15">
      <c r="A1" s="2">
        <v>1</v>
      </c>
    </row>
    <row r="2" spans="1:10" ht="1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8" spans="1:10" ht="16.5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</row>
    <row r="9" spans="1:10" ht="16.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6.5">
      <c r="A10" s="8"/>
      <c r="B10" s="8"/>
      <c r="C10" s="9"/>
      <c r="D10" s="10"/>
      <c r="E10" s="10"/>
      <c r="F10" s="10"/>
      <c r="G10" s="10"/>
      <c r="H10" s="10"/>
      <c r="I10" s="10"/>
      <c r="J10" s="9" t="s">
        <v>7</v>
      </c>
    </row>
    <row r="11" spans="1:10" ht="15.75">
      <c r="A11" s="11" t="s">
        <v>8</v>
      </c>
      <c r="B11" s="12" t="s">
        <v>9</v>
      </c>
      <c r="C11" s="12"/>
      <c r="D11" s="12"/>
      <c r="E11" s="12"/>
      <c r="F11" s="12"/>
      <c r="G11" s="12"/>
      <c r="H11" s="12"/>
      <c r="I11" s="13"/>
      <c r="J11" s="14" t="s">
        <v>10</v>
      </c>
    </row>
    <row r="12" spans="1:10" ht="31.5">
      <c r="A12" s="15" t="s">
        <v>11</v>
      </c>
      <c r="B12" s="16" t="s">
        <v>12</v>
      </c>
      <c r="C12" s="16" t="s">
        <v>13</v>
      </c>
      <c r="D12" s="16" t="s">
        <v>14</v>
      </c>
      <c r="E12" s="16" t="s">
        <v>13</v>
      </c>
      <c r="F12" s="16" t="s">
        <v>15</v>
      </c>
      <c r="G12" s="16" t="s">
        <v>14</v>
      </c>
      <c r="H12" s="16" t="s">
        <v>16</v>
      </c>
      <c r="I12" s="16" t="s">
        <v>17</v>
      </c>
      <c r="J12" s="17"/>
    </row>
    <row r="13" spans="1:10" ht="31.5">
      <c r="A13" s="18" t="s">
        <v>18</v>
      </c>
      <c r="B13" s="17" t="s">
        <v>12</v>
      </c>
      <c r="C13" s="17" t="s">
        <v>13</v>
      </c>
      <c r="D13" s="17" t="s">
        <v>14</v>
      </c>
      <c r="E13" s="17" t="s">
        <v>13</v>
      </c>
      <c r="F13" s="17" t="s">
        <v>15</v>
      </c>
      <c r="G13" s="17" t="s">
        <v>14</v>
      </c>
      <c r="H13" s="17" t="s">
        <v>16</v>
      </c>
      <c r="I13" s="17" t="s">
        <v>19</v>
      </c>
      <c r="J13" s="17" t="s">
        <v>20</v>
      </c>
    </row>
    <row r="14" spans="1:10" ht="31.5">
      <c r="A14" s="15" t="s">
        <v>21</v>
      </c>
      <c r="B14" s="16" t="s">
        <v>12</v>
      </c>
      <c r="C14" s="16" t="s">
        <v>13</v>
      </c>
      <c r="D14" s="16" t="s">
        <v>22</v>
      </c>
      <c r="E14" s="16" t="s">
        <v>13</v>
      </c>
      <c r="F14" s="16" t="s">
        <v>15</v>
      </c>
      <c r="G14" s="16" t="s">
        <v>14</v>
      </c>
      <c r="H14" s="16" t="s">
        <v>16</v>
      </c>
      <c r="I14" s="16" t="s">
        <v>17</v>
      </c>
      <c r="J14" s="17"/>
    </row>
    <row r="15" spans="1:10" ht="63">
      <c r="A15" s="18" t="s">
        <v>23</v>
      </c>
      <c r="B15" s="17" t="s">
        <v>12</v>
      </c>
      <c r="C15" s="17" t="s">
        <v>13</v>
      </c>
      <c r="D15" s="17" t="s">
        <v>22</v>
      </c>
      <c r="E15" s="17" t="s">
        <v>13</v>
      </c>
      <c r="F15" s="17" t="s">
        <v>15</v>
      </c>
      <c r="G15" s="17" t="s">
        <v>14</v>
      </c>
      <c r="H15" s="17" t="s">
        <v>16</v>
      </c>
      <c r="I15" s="17" t="s">
        <v>24</v>
      </c>
      <c r="J15" s="17" t="s">
        <v>25</v>
      </c>
    </row>
    <row r="16" spans="1:10" ht="15.75">
      <c r="A16" s="19" t="s">
        <v>26</v>
      </c>
      <c r="B16" s="16" t="s">
        <v>17</v>
      </c>
      <c r="C16" s="16" t="s">
        <v>27</v>
      </c>
      <c r="D16" s="16" t="s">
        <v>15</v>
      </c>
      <c r="E16" s="20" t="s">
        <v>15</v>
      </c>
      <c r="F16" s="20" t="s">
        <v>15</v>
      </c>
      <c r="G16" s="16" t="s">
        <v>15</v>
      </c>
      <c r="H16" s="16" t="s">
        <v>16</v>
      </c>
      <c r="I16" s="16" t="s">
        <v>17</v>
      </c>
      <c r="J16" s="21">
        <v>0</v>
      </c>
    </row>
    <row r="19" ht="15">
      <c r="G19" s="2" t="s">
        <v>28</v>
      </c>
    </row>
  </sheetData>
  <sheetProtection/>
  <mergeCells count="6">
    <mergeCell ref="A2:J2"/>
    <mergeCell ref="A3:J3"/>
    <mergeCell ref="A4:J4"/>
    <mergeCell ref="A5:J5"/>
    <mergeCell ref="A8:J8"/>
    <mergeCell ref="B11:I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51.8515625" style="2" customWidth="1"/>
    <col min="2" max="4" width="11.28125" style="2" bestFit="1" customWidth="1"/>
  </cols>
  <sheetData>
    <row r="1" spans="1:4" ht="15">
      <c r="A1" s="3" t="s">
        <v>577</v>
      </c>
      <c r="B1" s="3"/>
      <c r="C1" s="3"/>
      <c r="D1" s="3"/>
    </row>
    <row r="2" spans="1:4" ht="15">
      <c r="A2" s="4" t="s">
        <v>3</v>
      </c>
      <c r="B2" s="4"/>
      <c r="C2" s="4"/>
      <c r="D2" s="4"/>
    </row>
    <row r="3" spans="1:4" ht="15">
      <c r="A3" s="4" t="s">
        <v>4</v>
      </c>
      <c r="B3" s="4"/>
      <c r="C3" s="4"/>
      <c r="D3" s="4"/>
    </row>
    <row r="4" spans="1:4" ht="15">
      <c r="A4" s="4" t="s">
        <v>5</v>
      </c>
      <c r="B4" s="4"/>
      <c r="C4" s="4"/>
      <c r="D4" s="4"/>
    </row>
    <row r="5" ht="15">
      <c r="A5" s="244"/>
    </row>
    <row r="6" spans="1:4" ht="16.5">
      <c r="A6" s="41" t="s">
        <v>578</v>
      </c>
      <c r="B6" s="41"/>
      <c r="C6" s="41"/>
      <c r="D6" s="41"/>
    </row>
    <row r="7" spans="1:4" ht="16.5">
      <c r="A7" s="41" t="s">
        <v>579</v>
      </c>
      <c r="B7" s="41"/>
      <c r="C7" s="41"/>
      <c r="D7" s="41"/>
    </row>
    <row r="8" spans="1:4" ht="16.5">
      <c r="A8" s="42" t="s">
        <v>580</v>
      </c>
      <c r="B8" s="42"/>
      <c r="C8" s="42"/>
      <c r="D8" s="42"/>
    </row>
    <row r="9" spans="1:3" ht="15.75">
      <c r="A9" s="245"/>
      <c r="B9" s="245"/>
      <c r="C9" s="245"/>
    </row>
    <row r="10" spans="2:4" ht="15">
      <c r="B10" s="246" t="s">
        <v>581</v>
      </c>
      <c r="C10" s="246"/>
      <c r="D10" s="246"/>
    </row>
    <row r="11" spans="1:4" ht="15">
      <c r="A11" s="247" t="s">
        <v>582</v>
      </c>
      <c r="B11" s="248" t="s">
        <v>583</v>
      </c>
      <c r="C11" s="249"/>
      <c r="D11" s="250"/>
    </row>
    <row r="12" spans="1:4" ht="15">
      <c r="A12" s="251"/>
      <c r="B12" s="177" t="s">
        <v>126</v>
      </c>
      <c r="C12" s="226" t="s">
        <v>127</v>
      </c>
      <c r="D12" s="226" t="s">
        <v>128</v>
      </c>
    </row>
    <row r="13" spans="1:4" ht="15">
      <c r="A13" s="252">
        <v>1</v>
      </c>
      <c r="B13" s="253">
        <v>2</v>
      </c>
      <c r="C13" s="254">
        <v>3</v>
      </c>
      <c r="D13" s="254">
        <v>4</v>
      </c>
    </row>
    <row r="14" spans="1:4" ht="15">
      <c r="A14" s="229" t="s">
        <v>551</v>
      </c>
      <c r="B14" s="255">
        <v>136</v>
      </c>
      <c r="C14" s="255">
        <v>143</v>
      </c>
      <c r="D14" s="255">
        <v>148</v>
      </c>
    </row>
    <row r="15" spans="1:4" ht="15">
      <c r="A15" s="229" t="s">
        <v>584</v>
      </c>
      <c r="B15" s="255">
        <v>138</v>
      </c>
      <c r="C15" s="255">
        <v>145</v>
      </c>
      <c r="D15" s="255">
        <v>150</v>
      </c>
    </row>
    <row r="16" spans="1:4" ht="15">
      <c r="A16" s="229" t="s">
        <v>585</v>
      </c>
      <c r="B16" s="255">
        <v>118.4</v>
      </c>
      <c r="C16" s="255">
        <v>123.6</v>
      </c>
      <c r="D16" s="255">
        <v>128</v>
      </c>
    </row>
    <row r="17" spans="1:4" ht="15">
      <c r="A17" s="229" t="s">
        <v>586</v>
      </c>
      <c r="B17" s="255">
        <v>135</v>
      </c>
      <c r="C17" s="255">
        <v>142</v>
      </c>
      <c r="D17" s="255">
        <v>147</v>
      </c>
    </row>
    <row r="18" spans="1:4" ht="15">
      <c r="A18" s="229" t="s">
        <v>523</v>
      </c>
      <c r="B18" s="255">
        <v>115.4</v>
      </c>
      <c r="C18" s="255">
        <v>120.6</v>
      </c>
      <c r="D18" s="255">
        <v>126</v>
      </c>
    </row>
    <row r="19" spans="1:4" ht="15">
      <c r="A19" s="229" t="s">
        <v>556</v>
      </c>
      <c r="B19" s="255">
        <v>124.4</v>
      </c>
      <c r="C19" s="255">
        <v>129.6</v>
      </c>
      <c r="D19" s="255">
        <v>134</v>
      </c>
    </row>
    <row r="20" spans="1:4" ht="15">
      <c r="A20" s="229" t="s">
        <v>557</v>
      </c>
      <c r="B20" s="255">
        <v>139</v>
      </c>
      <c r="C20" s="255">
        <v>146</v>
      </c>
      <c r="D20" s="255">
        <v>151</v>
      </c>
    </row>
    <row r="21" spans="1:4" ht="15">
      <c r="A21" s="229" t="s">
        <v>558</v>
      </c>
      <c r="B21" s="255">
        <v>128</v>
      </c>
      <c r="C21" s="255">
        <v>135</v>
      </c>
      <c r="D21" s="255">
        <v>140</v>
      </c>
    </row>
    <row r="22" spans="1:4" ht="15">
      <c r="A22" s="229" t="s">
        <v>559</v>
      </c>
      <c r="B22" s="255">
        <v>126.4</v>
      </c>
      <c r="C22" s="255">
        <v>131.6</v>
      </c>
      <c r="D22" s="255">
        <v>137</v>
      </c>
    </row>
    <row r="23" spans="1:4" ht="15">
      <c r="A23" s="229" t="s">
        <v>587</v>
      </c>
      <c r="B23" s="255">
        <v>352</v>
      </c>
      <c r="C23" s="255">
        <v>368</v>
      </c>
      <c r="D23" s="255">
        <v>381</v>
      </c>
    </row>
    <row r="24" spans="1:4" ht="15">
      <c r="A24" s="229" t="s">
        <v>588</v>
      </c>
      <c r="B24" s="255">
        <v>135</v>
      </c>
      <c r="C24" s="255">
        <v>142</v>
      </c>
      <c r="D24" s="255">
        <v>147</v>
      </c>
    </row>
    <row r="25" spans="1:4" ht="15">
      <c r="A25" s="229" t="s">
        <v>530</v>
      </c>
      <c r="B25" s="255">
        <v>135</v>
      </c>
      <c r="C25" s="255">
        <v>142</v>
      </c>
      <c r="D25" s="255">
        <v>147</v>
      </c>
    </row>
    <row r="26" spans="1:4" ht="15">
      <c r="A26" s="229" t="s">
        <v>589</v>
      </c>
      <c r="B26" s="255">
        <v>142</v>
      </c>
      <c r="C26" s="255">
        <v>149</v>
      </c>
      <c r="D26" s="255">
        <v>154</v>
      </c>
    </row>
    <row r="27" spans="1:4" ht="15">
      <c r="A27" s="229" t="s">
        <v>590</v>
      </c>
      <c r="B27" s="255">
        <v>130.4</v>
      </c>
      <c r="C27" s="255">
        <v>135.6</v>
      </c>
      <c r="D27" s="255">
        <v>140</v>
      </c>
    </row>
    <row r="28" spans="1:4" ht="15">
      <c r="A28" s="229" t="s">
        <v>591</v>
      </c>
      <c r="B28" s="255">
        <v>143</v>
      </c>
      <c r="C28" s="255">
        <v>150</v>
      </c>
      <c r="D28" s="255">
        <v>155</v>
      </c>
    </row>
    <row r="29" spans="1:4" ht="15">
      <c r="A29" s="229" t="s">
        <v>592</v>
      </c>
      <c r="B29" s="255">
        <v>136</v>
      </c>
      <c r="C29" s="255">
        <v>143</v>
      </c>
      <c r="D29" s="255">
        <v>148</v>
      </c>
    </row>
    <row r="30" spans="1:4" ht="15">
      <c r="A30" s="229" t="s">
        <v>593</v>
      </c>
      <c r="B30" s="255">
        <v>391</v>
      </c>
      <c r="C30" s="255">
        <v>407</v>
      </c>
      <c r="D30" s="255">
        <v>421</v>
      </c>
    </row>
    <row r="31" spans="1:4" ht="15">
      <c r="A31" s="229" t="s">
        <v>536</v>
      </c>
      <c r="B31" s="255">
        <v>143</v>
      </c>
      <c r="C31" s="255">
        <v>150</v>
      </c>
      <c r="D31" s="255">
        <v>155</v>
      </c>
    </row>
    <row r="32" spans="1:4" ht="15">
      <c r="A32" s="229" t="s">
        <v>537</v>
      </c>
      <c r="B32" s="255">
        <v>130</v>
      </c>
      <c r="C32" s="255">
        <v>137</v>
      </c>
      <c r="D32" s="255">
        <v>142</v>
      </c>
    </row>
    <row r="33" spans="1:4" ht="15">
      <c r="A33" s="229" t="s">
        <v>538</v>
      </c>
      <c r="B33" s="255">
        <v>145</v>
      </c>
      <c r="C33" s="255">
        <v>152</v>
      </c>
      <c r="D33" s="255">
        <v>157</v>
      </c>
    </row>
    <row r="34" spans="1:4" ht="15">
      <c r="A34" s="229" t="s">
        <v>539</v>
      </c>
      <c r="B34" s="255">
        <v>121.4</v>
      </c>
      <c r="C34" s="255">
        <v>126.6</v>
      </c>
      <c r="D34" s="255">
        <v>131</v>
      </c>
    </row>
    <row r="35" spans="1:4" ht="15">
      <c r="A35" s="229" t="s">
        <v>540</v>
      </c>
      <c r="B35" s="255">
        <v>119.4</v>
      </c>
      <c r="C35" s="255">
        <v>124.6</v>
      </c>
      <c r="D35" s="255">
        <v>129</v>
      </c>
    </row>
    <row r="36" spans="1:4" ht="15">
      <c r="A36" s="229" t="s">
        <v>541</v>
      </c>
      <c r="B36" s="255">
        <v>122.4</v>
      </c>
      <c r="C36" s="255">
        <v>127.6</v>
      </c>
      <c r="D36" s="255">
        <v>132</v>
      </c>
    </row>
    <row r="37" spans="1:4" ht="15">
      <c r="A37" s="229" t="s">
        <v>542</v>
      </c>
      <c r="B37" s="255">
        <v>115.4</v>
      </c>
      <c r="C37" s="255">
        <v>120.6</v>
      </c>
      <c r="D37" s="255">
        <v>125</v>
      </c>
    </row>
    <row r="38" spans="1:4" ht="15">
      <c r="A38" s="229" t="s">
        <v>543</v>
      </c>
      <c r="B38" s="255">
        <v>121.4</v>
      </c>
      <c r="C38" s="255">
        <v>126.6</v>
      </c>
      <c r="D38" s="255">
        <v>131</v>
      </c>
    </row>
    <row r="39" spans="1:4" ht="15">
      <c r="A39" s="229" t="s">
        <v>594</v>
      </c>
      <c r="B39" s="255">
        <v>353</v>
      </c>
      <c r="C39" s="255">
        <v>369</v>
      </c>
      <c r="D39" s="255">
        <v>382</v>
      </c>
    </row>
    <row r="40" spans="1:4" ht="15">
      <c r="A40" s="177" t="s">
        <v>0</v>
      </c>
      <c r="B40" s="128">
        <f>B39+B38+B37+B36+B35+B34+B33+B32+B31+B30+B29+B28+B27+B26+B25+B24+B23+B22+B21+B20+B19+B18+B17+B16+B15+B14</f>
        <v>4096</v>
      </c>
      <c r="C40" s="128">
        <f>C39+C38+C37+C36+C35+C34+C33+C32+C31+C30+C29+C28+C27+C26+C25+C24+C23+C22+C21+C20+C19+C18+C17+C16+C15+C14</f>
        <v>4287</v>
      </c>
      <c r="D40" s="128">
        <f>D39+D38+D37+D36+D35+D34+D33+D32+D31+D30+D29+D28+D27+D26+D25+D24+D23+D22+D21+D20+D19+D18+D17+D16+D15+D14</f>
        <v>4438</v>
      </c>
    </row>
    <row r="41" spans="1:4" ht="15">
      <c r="A41" s="45"/>
      <c r="B41" s="256"/>
      <c r="C41" s="256"/>
      <c r="D41" s="256"/>
    </row>
    <row r="42" spans="1:4" ht="15">
      <c r="A42" s="256"/>
      <c r="B42" s="257"/>
      <c r="C42" s="257"/>
      <c r="D42" s="257"/>
    </row>
    <row r="43" spans="1:4" ht="15">
      <c r="A43" s="256"/>
      <c r="B43" s="256"/>
      <c r="C43" s="256"/>
      <c r="D43" s="256"/>
    </row>
  </sheetData>
  <sheetProtection/>
  <mergeCells count="10">
    <mergeCell ref="A8:D8"/>
    <mergeCell ref="B10:D10"/>
    <mergeCell ref="A11:A12"/>
    <mergeCell ref="B11:D11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9.57421875" style="2" customWidth="1"/>
    <col min="2" max="2" width="36.8515625" style="2" bestFit="1" customWidth="1"/>
    <col min="3" max="3" width="55.28125" style="2" customWidth="1"/>
  </cols>
  <sheetData>
    <row r="2" spans="1:3" ht="15">
      <c r="A2" s="3" t="s">
        <v>29</v>
      </c>
      <c r="B2" s="3"/>
      <c r="C2" s="3"/>
    </row>
    <row r="3" spans="1:3" ht="15">
      <c r="A3" s="4" t="s">
        <v>3</v>
      </c>
      <c r="B3" s="4"/>
      <c r="C3" s="4"/>
    </row>
    <row r="4" spans="1:3" ht="15">
      <c r="A4" s="4" t="s">
        <v>4</v>
      </c>
      <c r="B4" s="4"/>
      <c r="C4" s="4"/>
    </row>
    <row r="5" spans="1:3" ht="15">
      <c r="A5" s="4" t="s">
        <v>5</v>
      </c>
      <c r="B5" s="4"/>
      <c r="C5" s="4"/>
    </row>
    <row r="6" spans="1:3" ht="15">
      <c r="A6" s="22"/>
      <c r="C6" s="23"/>
    </row>
    <row r="7" spans="1:3" ht="16.5">
      <c r="A7" s="24" t="s">
        <v>30</v>
      </c>
      <c r="B7" s="24"/>
      <c r="C7" s="24"/>
    </row>
    <row r="8" spans="1:3" ht="16.5">
      <c r="A8" s="24" t="s">
        <v>31</v>
      </c>
      <c r="B8" s="24"/>
      <c r="C8" s="24"/>
    </row>
    <row r="9" spans="1:3" ht="16.5">
      <c r="A9" s="25"/>
      <c r="B9" s="10"/>
      <c r="C9" s="26"/>
    </row>
    <row r="10" spans="1:3" ht="17.25" thickBot="1">
      <c r="A10" s="25"/>
      <c r="B10" s="10"/>
      <c r="C10" s="26"/>
    </row>
    <row r="11" spans="1:3" ht="63">
      <c r="A11" s="27" t="s">
        <v>32</v>
      </c>
      <c r="B11" s="28" t="s">
        <v>33</v>
      </c>
      <c r="C11" s="28" t="s">
        <v>34</v>
      </c>
    </row>
    <row r="12" spans="1:3" ht="16.5" thickBot="1">
      <c r="A12" s="29" t="s">
        <v>35</v>
      </c>
      <c r="B12" s="29" t="s">
        <v>36</v>
      </c>
      <c r="C12" s="29" t="s">
        <v>37</v>
      </c>
    </row>
    <row r="13" spans="1:3" ht="15.75">
      <c r="A13" s="30" t="s">
        <v>12</v>
      </c>
      <c r="B13" s="31"/>
      <c r="C13" s="32" t="s">
        <v>38</v>
      </c>
    </row>
    <row r="14" spans="1:3" ht="31.5">
      <c r="A14" s="33" t="s">
        <v>12</v>
      </c>
      <c r="B14" s="34" t="s">
        <v>39</v>
      </c>
      <c r="C14" s="35" t="s">
        <v>40</v>
      </c>
    </row>
    <row r="15" spans="1:3" ht="63">
      <c r="A15" s="33" t="s">
        <v>12</v>
      </c>
      <c r="B15" s="34" t="s">
        <v>41</v>
      </c>
      <c r="C15" s="35" t="s">
        <v>23</v>
      </c>
    </row>
    <row r="16" spans="1:3" ht="16.5">
      <c r="A16" s="36"/>
      <c r="B16" s="37"/>
      <c r="C16" s="38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0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17.421875" style="39" bestFit="1" customWidth="1"/>
    <col min="2" max="2" width="23.7109375" style="60" bestFit="1" customWidth="1"/>
    <col min="3" max="3" width="71.57421875" style="2" customWidth="1"/>
  </cols>
  <sheetData>
    <row r="2" spans="1:3" ht="15">
      <c r="A2" s="3" t="s">
        <v>42</v>
      </c>
      <c r="B2" s="3"/>
      <c r="C2" s="3"/>
    </row>
    <row r="3" spans="1:3" ht="15">
      <c r="A3" s="4" t="s">
        <v>3</v>
      </c>
      <c r="B3" s="4"/>
      <c r="C3" s="4"/>
    </row>
    <row r="4" spans="1:3" ht="15">
      <c r="A4" s="4" t="s">
        <v>4</v>
      </c>
      <c r="B4" s="4"/>
      <c r="C4" s="4"/>
    </row>
    <row r="5" spans="1:3" ht="15">
      <c r="A5" s="4" t="s">
        <v>5</v>
      </c>
      <c r="B5" s="4"/>
      <c r="C5" s="4"/>
    </row>
    <row r="6" ht="15">
      <c r="B6" s="40"/>
    </row>
    <row r="7" spans="1:3" ht="16.5">
      <c r="A7" s="41" t="s">
        <v>43</v>
      </c>
      <c r="B7" s="41"/>
      <c r="C7" s="41"/>
    </row>
    <row r="8" spans="1:3" ht="16.5">
      <c r="A8" s="42" t="s">
        <v>44</v>
      </c>
      <c r="B8" s="42"/>
      <c r="C8" s="42"/>
    </row>
    <row r="9" spans="1:3" ht="15">
      <c r="A9" s="43"/>
      <c r="B9" s="44"/>
      <c r="C9" s="45"/>
    </row>
    <row r="10" spans="1:3" ht="43.5">
      <c r="A10" s="46" t="s">
        <v>45</v>
      </c>
      <c r="B10" s="47" t="s">
        <v>46</v>
      </c>
      <c r="C10" s="46" t="s">
        <v>47</v>
      </c>
    </row>
    <row r="11" spans="1:3" ht="15">
      <c r="A11" s="48" t="s">
        <v>12</v>
      </c>
      <c r="B11" s="48"/>
      <c r="C11" s="49" t="s">
        <v>48</v>
      </c>
    </row>
    <row r="12" spans="1:3" ht="63">
      <c r="A12" s="50" t="s">
        <v>12</v>
      </c>
      <c r="B12" s="51" t="s">
        <v>49</v>
      </c>
      <c r="C12" s="51" t="s">
        <v>50</v>
      </c>
    </row>
    <row r="13" spans="1:3" ht="63">
      <c r="A13" s="50" t="s">
        <v>12</v>
      </c>
      <c r="B13" s="51" t="s">
        <v>51</v>
      </c>
      <c r="C13" s="51" t="s">
        <v>52</v>
      </c>
    </row>
    <row r="14" spans="1:3" ht="31.5">
      <c r="A14" s="50" t="s">
        <v>12</v>
      </c>
      <c r="B14" s="51" t="s">
        <v>53</v>
      </c>
      <c r="C14" s="51" t="s">
        <v>54</v>
      </c>
    </row>
    <row r="15" spans="1:3" ht="94.5">
      <c r="A15" s="50" t="s">
        <v>12</v>
      </c>
      <c r="B15" s="51" t="s">
        <v>55</v>
      </c>
      <c r="C15" s="51" t="s">
        <v>56</v>
      </c>
    </row>
    <row r="16" spans="1:3" ht="47.25">
      <c r="A16" s="50" t="s">
        <v>12</v>
      </c>
      <c r="B16" s="51" t="s">
        <v>57</v>
      </c>
      <c r="C16" s="51" t="s">
        <v>58</v>
      </c>
    </row>
    <row r="17" spans="1:3" ht="47.25">
      <c r="A17" s="52" t="s">
        <v>12</v>
      </c>
      <c r="B17" s="51" t="s">
        <v>59</v>
      </c>
      <c r="C17" s="51" t="s">
        <v>60</v>
      </c>
    </row>
    <row r="18" spans="1:3" ht="31.5">
      <c r="A18" s="52" t="s">
        <v>12</v>
      </c>
      <c r="B18" s="51" t="s">
        <v>61</v>
      </c>
      <c r="C18" s="51" t="s">
        <v>62</v>
      </c>
    </row>
    <row r="19" spans="1:3" ht="15.75">
      <c r="A19" s="52" t="s">
        <v>12</v>
      </c>
      <c r="B19" s="51" t="s">
        <v>63</v>
      </c>
      <c r="C19" s="51" t="s">
        <v>64</v>
      </c>
    </row>
    <row r="20" spans="1:3" ht="31.5">
      <c r="A20" s="52" t="s">
        <v>12</v>
      </c>
      <c r="B20" s="53" t="s">
        <v>65</v>
      </c>
      <c r="C20" s="54" t="s">
        <v>66</v>
      </c>
    </row>
    <row r="21" spans="1:3" ht="47.25">
      <c r="A21" s="52" t="s">
        <v>12</v>
      </c>
      <c r="B21" s="53" t="s">
        <v>67</v>
      </c>
      <c r="C21" s="55" t="s">
        <v>68</v>
      </c>
    </row>
    <row r="22" spans="1:3" ht="15.75">
      <c r="A22" s="52" t="s">
        <v>12</v>
      </c>
      <c r="B22" s="53" t="s">
        <v>69</v>
      </c>
      <c r="C22" s="56" t="s">
        <v>70</v>
      </c>
    </row>
    <row r="23" spans="1:3" ht="63">
      <c r="A23" s="52" t="s">
        <v>12</v>
      </c>
      <c r="B23" s="53" t="s">
        <v>71</v>
      </c>
      <c r="C23" s="56" t="s">
        <v>72</v>
      </c>
    </row>
    <row r="24" spans="1:3" ht="63">
      <c r="A24" s="52" t="s">
        <v>12</v>
      </c>
      <c r="B24" s="53" t="s">
        <v>73</v>
      </c>
      <c r="C24" s="56" t="s">
        <v>74</v>
      </c>
    </row>
    <row r="25" spans="1:3" ht="63">
      <c r="A25" s="52" t="s">
        <v>12</v>
      </c>
      <c r="B25" s="53" t="s">
        <v>75</v>
      </c>
      <c r="C25" s="53" t="s">
        <v>76</v>
      </c>
    </row>
    <row r="26" spans="1:3" ht="31.5">
      <c r="A26" s="52" t="s">
        <v>12</v>
      </c>
      <c r="B26" s="51" t="s">
        <v>77</v>
      </c>
      <c r="C26" s="51" t="s">
        <v>78</v>
      </c>
    </row>
    <row r="27" spans="1:3" ht="63">
      <c r="A27" s="52" t="s">
        <v>12</v>
      </c>
      <c r="B27" s="51" t="s">
        <v>79</v>
      </c>
      <c r="C27" s="51" t="s">
        <v>80</v>
      </c>
    </row>
    <row r="28" spans="1:3" ht="31.5">
      <c r="A28" s="52" t="s">
        <v>12</v>
      </c>
      <c r="B28" s="51" t="s">
        <v>81</v>
      </c>
      <c r="C28" s="51" t="s">
        <v>82</v>
      </c>
    </row>
    <row r="29" spans="1:3" ht="15.75">
      <c r="A29" s="52" t="s">
        <v>12</v>
      </c>
      <c r="B29" s="53" t="s">
        <v>83</v>
      </c>
      <c r="C29" s="53" t="s">
        <v>84</v>
      </c>
    </row>
    <row r="30" spans="1:3" ht="31.5">
      <c r="A30" s="52" t="s">
        <v>12</v>
      </c>
      <c r="B30" s="53" t="s">
        <v>85</v>
      </c>
      <c r="C30" s="53" t="s">
        <v>86</v>
      </c>
    </row>
    <row r="31" spans="1:3" ht="47.25">
      <c r="A31" s="52" t="s">
        <v>12</v>
      </c>
      <c r="B31" s="53" t="s">
        <v>87</v>
      </c>
      <c r="C31" s="53" t="s">
        <v>88</v>
      </c>
    </row>
    <row r="32" spans="1:3" ht="78.75">
      <c r="A32" s="52" t="s">
        <v>12</v>
      </c>
      <c r="B32" s="53" t="s">
        <v>89</v>
      </c>
      <c r="C32" s="53" t="s">
        <v>90</v>
      </c>
    </row>
    <row r="33" spans="1:3" ht="63">
      <c r="A33" s="52" t="s">
        <v>12</v>
      </c>
      <c r="B33" s="53" t="s">
        <v>91</v>
      </c>
      <c r="C33" s="53" t="s">
        <v>92</v>
      </c>
    </row>
    <row r="34" spans="1:3" ht="47.25">
      <c r="A34" s="52" t="s">
        <v>12</v>
      </c>
      <c r="B34" s="53" t="s">
        <v>93</v>
      </c>
      <c r="C34" s="53" t="s">
        <v>94</v>
      </c>
    </row>
    <row r="35" spans="1:3" ht="63">
      <c r="A35" s="52" t="s">
        <v>12</v>
      </c>
      <c r="B35" s="53" t="s">
        <v>95</v>
      </c>
      <c r="C35" s="53" t="s">
        <v>96</v>
      </c>
    </row>
    <row r="36" spans="1:3" ht="47.25">
      <c r="A36" s="52" t="s">
        <v>12</v>
      </c>
      <c r="B36" s="53" t="s">
        <v>97</v>
      </c>
      <c r="C36" s="53" t="s">
        <v>98</v>
      </c>
    </row>
    <row r="37" spans="1:3" ht="63">
      <c r="A37" s="52" t="s">
        <v>12</v>
      </c>
      <c r="B37" s="53" t="s">
        <v>99</v>
      </c>
      <c r="C37" s="53" t="s">
        <v>100</v>
      </c>
    </row>
    <row r="38" spans="1:3" ht="31.5">
      <c r="A38" s="52" t="s">
        <v>12</v>
      </c>
      <c r="B38" s="53" t="s">
        <v>101</v>
      </c>
      <c r="C38" s="53" t="s">
        <v>102</v>
      </c>
    </row>
    <row r="39" spans="1:3" ht="15.75">
      <c r="A39" s="52" t="s">
        <v>12</v>
      </c>
      <c r="B39" s="53" t="s">
        <v>103</v>
      </c>
      <c r="C39" s="53" t="s">
        <v>104</v>
      </c>
    </row>
    <row r="40" spans="1:3" ht="63">
      <c r="A40" s="52" t="s">
        <v>12</v>
      </c>
      <c r="B40" s="53" t="s">
        <v>105</v>
      </c>
      <c r="C40" s="53" t="s">
        <v>106</v>
      </c>
    </row>
    <row r="41" spans="1:3" ht="31.5">
      <c r="A41" s="52" t="s">
        <v>12</v>
      </c>
      <c r="B41" s="53" t="s">
        <v>107</v>
      </c>
      <c r="C41" s="53" t="s">
        <v>108</v>
      </c>
    </row>
    <row r="42" spans="1:3" ht="47.25">
      <c r="A42" s="52" t="s">
        <v>12</v>
      </c>
      <c r="B42" s="57" t="s">
        <v>109</v>
      </c>
      <c r="C42" s="58" t="s">
        <v>110</v>
      </c>
    </row>
    <row r="43" spans="1:3" ht="94.5">
      <c r="A43" s="52" t="s">
        <v>12</v>
      </c>
      <c r="B43" s="53" t="s">
        <v>111</v>
      </c>
      <c r="C43" s="54" t="s">
        <v>112</v>
      </c>
    </row>
    <row r="44" spans="1:3" ht="31.5">
      <c r="A44" s="52" t="s">
        <v>12</v>
      </c>
      <c r="B44" s="53" t="s">
        <v>113</v>
      </c>
      <c r="C44" s="53" t="s">
        <v>114</v>
      </c>
    </row>
    <row r="45" spans="1:3" ht="47.25">
      <c r="A45" s="52" t="s">
        <v>12</v>
      </c>
      <c r="B45" s="51" t="s">
        <v>115</v>
      </c>
      <c r="C45" s="51" t="s">
        <v>116</v>
      </c>
    </row>
    <row r="46" spans="1:3" ht="47.25">
      <c r="A46" s="52" t="s">
        <v>12</v>
      </c>
      <c r="B46" s="53" t="s">
        <v>117</v>
      </c>
      <c r="C46" s="53" t="s">
        <v>118</v>
      </c>
    </row>
    <row r="47" spans="1:3" ht="15">
      <c r="A47" s="43"/>
      <c r="B47" s="44"/>
      <c r="C47" s="59"/>
    </row>
    <row r="48" spans="1:3" ht="15">
      <c r="A48" s="43"/>
      <c r="B48" s="44"/>
      <c r="C48" s="59"/>
    </row>
    <row r="49" spans="1:3" ht="15">
      <c r="A49" s="43"/>
      <c r="B49" s="44"/>
      <c r="C49" s="59"/>
    </row>
    <row r="50" spans="1:3" ht="15">
      <c r="A50" s="43"/>
      <c r="B50" s="44"/>
      <c r="C50" s="59"/>
    </row>
    <row r="51" spans="1:3" ht="15">
      <c r="A51" s="43"/>
      <c r="B51" s="44"/>
      <c r="C51" s="59"/>
    </row>
    <row r="52" spans="1:3" ht="15">
      <c r="A52" s="43"/>
      <c r="B52" s="44"/>
      <c r="C52" s="59"/>
    </row>
    <row r="53" spans="1:3" ht="15">
      <c r="A53" s="43"/>
      <c r="B53" s="44"/>
      <c r="C53" s="59"/>
    </row>
    <row r="54" spans="1:3" ht="15">
      <c r="A54" s="43"/>
      <c r="B54" s="44"/>
      <c r="C54" s="59"/>
    </row>
    <row r="55" spans="1:3" ht="15">
      <c r="A55" s="43"/>
      <c r="B55" s="44"/>
      <c r="C55" s="59"/>
    </row>
    <row r="56" spans="1:3" ht="15">
      <c r="A56" s="43"/>
      <c r="B56" s="44"/>
      <c r="C56" s="59"/>
    </row>
    <row r="57" spans="1:3" ht="15">
      <c r="A57" s="43"/>
      <c r="B57" s="44"/>
      <c r="C57" s="59"/>
    </row>
    <row r="58" spans="1:3" ht="15">
      <c r="A58" s="43"/>
      <c r="B58" s="44"/>
      <c r="C58" s="59"/>
    </row>
    <row r="59" spans="1:3" ht="15">
      <c r="A59" s="43"/>
      <c r="B59" s="44"/>
      <c r="C59" s="59"/>
    </row>
    <row r="60" spans="1:3" ht="15">
      <c r="A60" s="43"/>
      <c r="B60" s="44"/>
      <c r="C60" s="59"/>
    </row>
    <row r="61" spans="1:3" ht="15">
      <c r="A61" s="43"/>
      <c r="B61" s="44"/>
      <c r="C61" s="59"/>
    </row>
    <row r="62" spans="1:3" ht="15">
      <c r="A62" s="43"/>
      <c r="B62" s="44"/>
      <c r="C62" s="59"/>
    </row>
    <row r="63" spans="1:3" ht="15">
      <c r="A63" s="43"/>
      <c r="B63" s="44"/>
      <c r="C63" s="59"/>
    </row>
    <row r="64" spans="1:3" ht="15">
      <c r="A64" s="43"/>
      <c r="B64" s="44"/>
      <c r="C64" s="59"/>
    </row>
    <row r="65" ht="15">
      <c r="C65" s="61"/>
    </row>
    <row r="66" ht="15">
      <c r="C66" s="61"/>
    </row>
    <row r="67" ht="15">
      <c r="C67" s="61"/>
    </row>
    <row r="68" ht="15">
      <c r="C68" s="61"/>
    </row>
    <row r="69" ht="15">
      <c r="C69" s="61"/>
    </row>
    <row r="70" ht="15">
      <c r="C70" s="61"/>
    </row>
    <row r="71" ht="15">
      <c r="C71" s="61"/>
    </row>
    <row r="72" ht="15">
      <c r="C72" s="61"/>
    </row>
    <row r="73" ht="15">
      <c r="C73" s="61"/>
    </row>
    <row r="74" ht="15">
      <c r="C74" s="61"/>
    </row>
    <row r="75" ht="15">
      <c r="C75" s="61"/>
    </row>
    <row r="76" ht="15">
      <c r="C76" s="61"/>
    </row>
    <row r="77" ht="15">
      <c r="C77" s="61"/>
    </row>
    <row r="78" ht="15">
      <c r="C78" s="61"/>
    </row>
    <row r="79" ht="15">
      <c r="C79" s="61"/>
    </row>
    <row r="80" ht="15">
      <c r="C80" s="61"/>
    </row>
    <row r="81" ht="15">
      <c r="C81" s="61"/>
    </row>
    <row r="82" ht="15">
      <c r="C82" s="61"/>
    </row>
    <row r="83" ht="15">
      <c r="C83" s="61"/>
    </row>
    <row r="84" ht="15">
      <c r="C84" s="61"/>
    </row>
    <row r="85" ht="15">
      <c r="C85" s="61"/>
    </row>
    <row r="86" ht="15">
      <c r="C86" s="61"/>
    </row>
    <row r="87" ht="15">
      <c r="C87" s="61"/>
    </row>
    <row r="88" ht="15">
      <c r="C88" s="61"/>
    </row>
    <row r="89" ht="15">
      <c r="C89" s="61"/>
    </row>
    <row r="90" ht="15">
      <c r="C90" s="61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A10" sqref="A10:C10"/>
    </sheetView>
  </sheetViews>
  <sheetFormatPr defaultColWidth="9.140625" defaultRowHeight="15"/>
  <cols>
    <col min="1" max="1" width="4.7109375" style="2" customWidth="1"/>
    <col min="2" max="2" width="20.421875" style="100" bestFit="1" customWidth="1"/>
    <col min="3" max="3" width="49.57421875" style="2" customWidth="1"/>
    <col min="4" max="4" width="12.28125" style="1" bestFit="1" customWidth="1"/>
    <col min="5" max="6" width="10.8515625" style="1" bestFit="1" customWidth="1"/>
  </cols>
  <sheetData>
    <row r="2" spans="1:6" ht="15">
      <c r="A2" s="62" t="s">
        <v>119</v>
      </c>
      <c r="B2" s="62"/>
      <c r="C2" s="62"/>
      <c r="D2" s="62"/>
      <c r="E2" s="62"/>
      <c r="F2" s="62"/>
    </row>
    <row r="3" spans="1:6" ht="15">
      <c r="A3" s="4" t="s">
        <v>3</v>
      </c>
      <c r="B3" s="4"/>
      <c r="C3" s="4"/>
      <c r="D3" s="4"/>
      <c r="E3" s="4"/>
      <c r="F3" s="4"/>
    </row>
    <row r="4" spans="1:6" ht="15">
      <c r="A4" s="4" t="s">
        <v>4</v>
      </c>
      <c r="B4" s="4"/>
      <c r="C4" s="4"/>
      <c r="D4" s="4"/>
      <c r="E4" s="4"/>
      <c r="F4" s="4"/>
    </row>
    <row r="5" spans="1:6" ht="15">
      <c r="A5" s="63" t="s">
        <v>5</v>
      </c>
      <c r="B5" s="63"/>
      <c r="C5" s="63"/>
      <c r="D5" s="63"/>
      <c r="E5" s="63"/>
      <c r="F5" s="63"/>
    </row>
    <row r="6" spans="2:3" ht="15.75">
      <c r="B6" s="64"/>
      <c r="C6" s="65"/>
    </row>
    <row r="7" spans="1:6" ht="16.5">
      <c r="A7" s="41" t="s">
        <v>120</v>
      </c>
      <c r="B7" s="41"/>
      <c r="C7" s="41"/>
      <c r="D7" s="41"/>
      <c r="E7" s="41"/>
      <c r="F7" s="41"/>
    </row>
    <row r="8" spans="1:6" ht="16.5">
      <c r="A8" s="41" t="s">
        <v>121</v>
      </c>
      <c r="B8" s="41"/>
      <c r="C8" s="41"/>
      <c r="D8" s="41"/>
      <c r="E8" s="41"/>
      <c r="F8" s="41"/>
    </row>
    <row r="9" spans="1:6" ht="16.5">
      <c r="A9" s="41" t="s">
        <v>122</v>
      </c>
      <c r="B9" s="41"/>
      <c r="C9" s="41"/>
      <c r="D9" s="41"/>
      <c r="E9" s="41"/>
      <c r="F9" s="41"/>
    </row>
    <row r="10" spans="1:3" ht="16.5">
      <c r="A10" s="41"/>
      <c r="B10" s="41"/>
      <c r="C10" s="41"/>
    </row>
    <row r="11" spans="1:6" ht="15.75">
      <c r="A11" s="66" t="s">
        <v>7</v>
      </c>
      <c r="B11" s="66"/>
      <c r="C11" s="66"/>
      <c r="D11" s="66"/>
      <c r="E11" s="66"/>
      <c r="F11" s="66"/>
    </row>
    <row r="12" spans="1:6" ht="51">
      <c r="A12" s="67" t="s">
        <v>123</v>
      </c>
      <c r="B12" s="68" t="s">
        <v>124</v>
      </c>
      <c r="C12" s="67" t="s">
        <v>125</v>
      </c>
      <c r="D12" s="48" t="s">
        <v>126</v>
      </c>
      <c r="E12" s="48" t="s">
        <v>127</v>
      </c>
      <c r="F12" s="48" t="s">
        <v>128</v>
      </c>
    </row>
    <row r="13" spans="1:6" ht="15">
      <c r="A13" s="69">
        <v>1</v>
      </c>
      <c r="B13" s="70">
        <v>2</v>
      </c>
      <c r="C13" s="70">
        <v>3</v>
      </c>
      <c r="D13" s="71">
        <v>5</v>
      </c>
      <c r="E13" s="71">
        <v>5</v>
      </c>
      <c r="F13" s="71">
        <v>5</v>
      </c>
    </row>
    <row r="14" spans="1:6" ht="15">
      <c r="A14" s="72" t="s">
        <v>12</v>
      </c>
      <c r="B14" s="73" t="s">
        <v>129</v>
      </c>
      <c r="C14" s="73" t="s">
        <v>130</v>
      </c>
      <c r="D14" s="74">
        <f>D15+D17+D19+D23+D26+D32+D30+D28</f>
        <v>137089.3</v>
      </c>
      <c r="E14" s="74">
        <f>E15+E17+E19+E23+E26+E32+E30+E28</f>
        <v>137089.3</v>
      </c>
      <c r="F14" s="74">
        <f>F15+F17+F19+F23+F26+F32+F30+F28</f>
        <v>137089.3</v>
      </c>
    </row>
    <row r="15" spans="1:6" ht="15">
      <c r="A15" s="75" t="s">
        <v>12</v>
      </c>
      <c r="B15" s="68" t="s">
        <v>131</v>
      </c>
      <c r="C15" s="76" t="s">
        <v>132</v>
      </c>
      <c r="D15" s="77">
        <f>D16</f>
        <v>83270</v>
      </c>
      <c r="E15" s="77">
        <f>E16</f>
        <v>83270</v>
      </c>
      <c r="F15" s="77">
        <f>F16</f>
        <v>83270</v>
      </c>
    </row>
    <row r="16" spans="1:6" ht="15">
      <c r="A16" s="78" t="s">
        <v>12</v>
      </c>
      <c r="B16" s="79" t="s">
        <v>133</v>
      </c>
      <c r="C16" s="80" t="s">
        <v>134</v>
      </c>
      <c r="D16" s="81">
        <v>83270</v>
      </c>
      <c r="E16" s="81">
        <v>83270</v>
      </c>
      <c r="F16" s="81">
        <v>83270</v>
      </c>
    </row>
    <row r="17" spans="1:6" ht="25.5">
      <c r="A17" s="75" t="s">
        <v>12</v>
      </c>
      <c r="B17" s="68" t="s">
        <v>135</v>
      </c>
      <c r="C17" s="76" t="s">
        <v>136</v>
      </c>
      <c r="D17" s="77">
        <f>D18</f>
        <v>11999.3</v>
      </c>
      <c r="E17" s="77">
        <f>E18</f>
        <v>11999.3</v>
      </c>
      <c r="F17" s="77">
        <f>F18</f>
        <v>11999.3</v>
      </c>
    </row>
    <row r="18" spans="1:6" ht="15">
      <c r="A18" s="78" t="s">
        <v>12</v>
      </c>
      <c r="B18" s="79" t="s">
        <v>137</v>
      </c>
      <c r="C18" s="80" t="s">
        <v>138</v>
      </c>
      <c r="D18" s="81">
        <v>11999.3</v>
      </c>
      <c r="E18" s="81">
        <v>11999.3</v>
      </c>
      <c r="F18" s="81">
        <v>11999.3</v>
      </c>
    </row>
    <row r="19" spans="1:6" ht="15">
      <c r="A19" s="75" t="s">
        <v>12</v>
      </c>
      <c r="B19" s="68" t="s">
        <v>139</v>
      </c>
      <c r="C19" s="76" t="s">
        <v>140</v>
      </c>
      <c r="D19" s="77">
        <f>D20+D21+D22</f>
        <v>38050</v>
      </c>
      <c r="E19" s="77">
        <f>E20+E21+E22</f>
        <v>38050</v>
      </c>
      <c r="F19" s="77">
        <f>F20+F21+F22</f>
        <v>38050</v>
      </c>
    </row>
    <row r="20" spans="1:6" ht="15">
      <c r="A20" s="78" t="s">
        <v>12</v>
      </c>
      <c r="B20" s="79" t="s">
        <v>141</v>
      </c>
      <c r="C20" s="80" t="s">
        <v>142</v>
      </c>
      <c r="D20" s="81">
        <v>37230</v>
      </c>
      <c r="E20" s="81">
        <v>37230</v>
      </c>
      <c r="F20" s="81">
        <v>37230</v>
      </c>
    </row>
    <row r="21" spans="1:6" ht="15">
      <c r="A21" s="78" t="s">
        <v>12</v>
      </c>
      <c r="B21" s="79" t="s">
        <v>143</v>
      </c>
      <c r="C21" s="80" t="s">
        <v>144</v>
      </c>
      <c r="D21" s="81">
        <v>550</v>
      </c>
      <c r="E21" s="81">
        <v>550</v>
      </c>
      <c r="F21" s="81">
        <v>550</v>
      </c>
    </row>
    <row r="22" spans="1:6" ht="15">
      <c r="A22" s="82" t="s">
        <v>12</v>
      </c>
      <c r="B22" s="79" t="s">
        <v>145</v>
      </c>
      <c r="C22" s="80" t="s">
        <v>146</v>
      </c>
      <c r="D22" s="83">
        <v>270</v>
      </c>
      <c r="E22" s="83">
        <v>270</v>
      </c>
      <c r="F22" s="83">
        <v>270</v>
      </c>
    </row>
    <row r="23" spans="1:6" ht="15">
      <c r="A23" s="75" t="s">
        <v>12</v>
      </c>
      <c r="B23" s="68" t="s">
        <v>147</v>
      </c>
      <c r="C23" s="76" t="s">
        <v>148</v>
      </c>
      <c r="D23" s="77">
        <f>D24</f>
        <v>770</v>
      </c>
      <c r="E23" s="77">
        <f>E24</f>
        <v>770</v>
      </c>
      <c r="F23" s="77">
        <f>F24</f>
        <v>770</v>
      </c>
    </row>
    <row r="24" spans="1:6" ht="25.5">
      <c r="A24" s="78" t="s">
        <v>12</v>
      </c>
      <c r="B24" s="79" t="s">
        <v>149</v>
      </c>
      <c r="C24" s="80" t="s">
        <v>150</v>
      </c>
      <c r="D24" s="81">
        <v>770</v>
      </c>
      <c r="E24" s="81">
        <v>770</v>
      </c>
      <c r="F24" s="81">
        <v>770</v>
      </c>
    </row>
    <row r="25" spans="1:6" ht="15">
      <c r="A25" s="75" t="s">
        <v>12</v>
      </c>
      <c r="B25" s="68" t="s">
        <v>129</v>
      </c>
      <c r="C25" s="68" t="s">
        <v>151</v>
      </c>
      <c r="D25" s="84">
        <f>D26+D30+D32+D28</f>
        <v>3000</v>
      </c>
      <c r="E25" s="84">
        <f>E26+E30+E32+E28</f>
        <v>3000</v>
      </c>
      <c r="F25" s="84">
        <f>F26+F30+F32+F28</f>
        <v>3000</v>
      </c>
    </row>
    <row r="26" spans="1:6" ht="25.5">
      <c r="A26" s="75" t="s">
        <v>12</v>
      </c>
      <c r="B26" s="68" t="s">
        <v>152</v>
      </c>
      <c r="C26" s="76" t="s">
        <v>153</v>
      </c>
      <c r="D26" s="77">
        <f>D27</f>
        <v>250</v>
      </c>
      <c r="E26" s="77">
        <f>E27</f>
        <v>250</v>
      </c>
      <c r="F26" s="77">
        <f>F27</f>
        <v>250</v>
      </c>
    </row>
    <row r="27" spans="1:6" ht="25.5">
      <c r="A27" s="78" t="s">
        <v>12</v>
      </c>
      <c r="B27" s="79" t="s">
        <v>154</v>
      </c>
      <c r="C27" s="80" t="s">
        <v>155</v>
      </c>
      <c r="D27" s="81">
        <v>250</v>
      </c>
      <c r="E27" s="81">
        <v>250</v>
      </c>
      <c r="F27" s="81">
        <v>250</v>
      </c>
    </row>
    <row r="28" spans="1:6" ht="15">
      <c r="A28" s="75" t="s">
        <v>12</v>
      </c>
      <c r="B28" s="68" t="s">
        <v>156</v>
      </c>
      <c r="C28" s="76" t="s">
        <v>157</v>
      </c>
      <c r="D28" s="77">
        <f>D29</f>
        <v>1600</v>
      </c>
      <c r="E28" s="77">
        <f>E29</f>
        <v>1600</v>
      </c>
      <c r="F28" s="77">
        <f>F29</f>
        <v>1600</v>
      </c>
    </row>
    <row r="29" spans="1:6" ht="15">
      <c r="A29" s="78" t="s">
        <v>12</v>
      </c>
      <c r="B29" s="79" t="s">
        <v>158</v>
      </c>
      <c r="C29" s="80" t="s">
        <v>159</v>
      </c>
      <c r="D29" s="81">
        <v>1600</v>
      </c>
      <c r="E29" s="81">
        <v>1600</v>
      </c>
      <c r="F29" s="81">
        <v>1600</v>
      </c>
    </row>
    <row r="30" spans="1:6" ht="25.5">
      <c r="A30" s="75" t="s">
        <v>12</v>
      </c>
      <c r="B30" s="68" t="s">
        <v>160</v>
      </c>
      <c r="C30" s="76" t="s">
        <v>161</v>
      </c>
      <c r="D30" s="77">
        <f>D31</f>
        <v>450</v>
      </c>
      <c r="E30" s="77">
        <f>E31</f>
        <v>450</v>
      </c>
      <c r="F30" s="77">
        <f>F31</f>
        <v>450</v>
      </c>
    </row>
    <row r="31" spans="1:6" ht="25.5">
      <c r="A31" s="78" t="s">
        <v>12</v>
      </c>
      <c r="B31" s="79" t="s">
        <v>162</v>
      </c>
      <c r="C31" s="80" t="s">
        <v>163</v>
      </c>
      <c r="D31" s="81">
        <v>450</v>
      </c>
      <c r="E31" s="81">
        <v>450</v>
      </c>
      <c r="F31" s="81">
        <v>450</v>
      </c>
    </row>
    <row r="32" spans="1:6" ht="15">
      <c r="A32" s="75" t="s">
        <v>12</v>
      </c>
      <c r="B32" s="68" t="s">
        <v>164</v>
      </c>
      <c r="C32" s="76" t="s">
        <v>165</v>
      </c>
      <c r="D32" s="77">
        <f>D33</f>
        <v>700</v>
      </c>
      <c r="E32" s="77">
        <f>E33</f>
        <v>700</v>
      </c>
      <c r="F32" s="77">
        <f>F33</f>
        <v>700</v>
      </c>
    </row>
    <row r="33" spans="1:6" ht="25.5">
      <c r="A33" s="78" t="s">
        <v>12</v>
      </c>
      <c r="B33" s="79" t="s">
        <v>166</v>
      </c>
      <c r="C33" s="80" t="s">
        <v>167</v>
      </c>
      <c r="D33" s="81">
        <v>700</v>
      </c>
      <c r="E33" s="81">
        <v>700</v>
      </c>
      <c r="F33" s="81">
        <v>700</v>
      </c>
    </row>
    <row r="34" spans="1:6" ht="15">
      <c r="A34" s="72" t="s">
        <v>12</v>
      </c>
      <c r="B34" s="73" t="s">
        <v>168</v>
      </c>
      <c r="C34" s="85" t="s">
        <v>169</v>
      </c>
      <c r="D34" s="86">
        <f>D35</f>
        <v>895786.7111099999</v>
      </c>
      <c r="E34" s="86">
        <f>E35</f>
        <v>816171.764</v>
      </c>
      <c r="F34" s="86">
        <f>F35</f>
        <v>814660.705</v>
      </c>
    </row>
    <row r="35" spans="1:6" ht="25.5">
      <c r="A35" s="78" t="s">
        <v>12</v>
      </c>
      <c r="B35" s="79" t="s">
        <v>170</v>
      </c>
      <c r="C35" s="87" t="s">
        <v>171</v>
      </c>
      <c r="D35" s="88">
        <f>D36+D38+D47</f>
        <v>895786.7111099999</v>
      </c>
      <c r="E35" s="88">
        <f>E36+E38+E47</f>
        <v>816171.764</v>
      </c>
      <c r="F35" s="88">
        <f>F36+F38+F47</f>
        <v>814660.705</v>
      </c>
    </row>
    <row r="36" spans="1:6" ht="25.5">
      <c r="A36" s="78" t="s">
        <v>12</v>
      </c>
      <c r="B36" s="89" t="s">
        <v>172</v>
      </c>
      <c r="C36" s="90" t="s">
        <v>173</v>
      </c>
      <c r="D36" s="77">
        <f>D37</f>
        <v>130962</v>
      </c>
      <c r="E36" s="77">
        <f>E37</f>
        <v>104770</v>
      </c>
      <c r="F36" s="77">
        <f>F37</f>
        <v>104770</v>
      </c>
    </row>
    <row r="37" spans="1:6" ht="25.5">
      <c r="A37" s="78" t="s">
        <v>12</v>
      </c>
      <c r="B37" s="91" t="s">
        <v>65</v>
      </c>
      <c r="C37" s="80" t="s">
        <v>174</v>
      </c>
      <c r="D37" s="92">
        <v>130962</v>
      </c>
      <c r="E37" s="92">
        <v>104770</v>
      </c>
      <c r="F37" s="92">
        <v>104770</v>
      </c>
    </row>
    <row r="38" spans="1:6" ht="25.5">
      <c r="A38" s="75" t="s">
        <v>12</v>
      </c>
      <c r="B38" s="89" t="s">
        <v>175</v>
      </c>
      <c r="C38" s="76" t="s">
        <v>176</v>
      </c>
      <c r="D38" s="77">
        <f>D40+D41+D44+D45+D43+D42+D39+D46</f>
        <v>96085.04111</v>
      </c>
      <c r="E38" s="77">
        <f>E40+E41+E44+E45+E43+E42+E39+E46</f>
        <v>54789.149000000005</v>
      </c>
      <c r="F38" s="77">
        <f>F40+F41+F44+F45+F43+F42+F39+F46</f>
        <v>51622.61</v>
      </c>
    </row>
    <row r="39" spans="1:6" ht="51">
      <c r="A39" s="78" t="s">
        <v>12</v>
      </c>
      <c r="B39" s="93" t="s">
        <v>177</v>
      </c>
      <c r="C39" s="93" t="s">
        <v>178</v>
      </c>
      <c r="D39" s="94">
        <v>25571.712</v>
      </c>
      <c r="E39" s="94">
        <v>29742.182</v>
      </c>
      <c r="F39" s="94">
        <v>29742.182</v>
      </c>
    </row>
    <row r="40" spans="1:6" ht="51">
      <c r="A40" s="78" t="s">
        <v>12</v>
      </c>
      <c r="B40" s="93" t="s">
        <v>179</v>
      </c>
      <c r="C40" s="93" t="s">
        <v>180</v>
      </c>
      <c r="D40" s="94">
        <v>19413.068</v>
      </c>
      <c r="E40" s="94">
        <v>19413.068</v>
      </c>
      <c r="F40" s="94">
        <v>19864.064</v>
      </c>
    </row>
    <row r="41" spans="1:6" ht="38.25">
      <c r="A41" s="78" t="s">
        <v>12</v>
      </c>
      <c r="B41" s="91" t="s">
        <v>77</v>
      </c>
      <c r="C41" s="93" t="s">
        <v>181</v>
      </c>
      <c r="D41" s="94">
        <v>200</v>
      </c>
      <c r="E41" s="94"/>
      <c r="F41" s="94"/>
    </row>
    <row r="42" spans="1:6" ht="38.25">
      <c r="A42" s="78" t="s">
        <v>12</v>
      </c>
      <c r="B42" s="93" t="s">
        <v>79</v>
      </c>
      <c r="C42" s="93" t="s">
        <v>182</v>
      </c>
      <c r="D42" s="92">
        <v>3466.202</v>
      </c>
      <c r="E42" s="92">
        <v>3617.535</v>
      </c>
      <c r="F42" s="92">
        <v>0</v>
      </c>
    </row>
    <row r="43" spans="1:6" ht="38.25">
      <c r="A43" s="78" t="s">
        <v>12</v>
      </c>
      <c r="B43" s="93" t="s">
        <v>183</v>
      </c>
      <c r="C43" s="93" t="s">
        <v>184</v>
      </c>
      <c r="D43" s="92">
        <v>45414.84211</v>
      </c>
      <c r="E43" s="92">
        <v>0</v>
      </c>
      <c r="F43" s="92">
        <v>0</v>
      </c>
    </row>
    <row r="44" spans="1:6" ht="38.25">
      <c r="A44" s="78" t="s">
        <v>12</v>
      </c>
      <c r="B44" s="91" t="s">
        <v>83</v>
      </c>
      <c r="C44" s="93" t="s">
        <v>185</v>
      </c>
      <c r="D44" s="92">
        <v>246.069</v>
      </c>
      <c r="E44" s="92">
        <v>246.069</v>
      </c>
      <c r="F44" s="92">
        <v>246.069</v>
      </c>
    </row>
    <row r="45" spans="1:6" ht="25.5">
      <c r="A45" s="78" t="s">
        <v>12</v>
      </c>
      <c r="B45" s="91" t="s">
        <v>83</v>
      </c>
      <c r="C45" s="93" t="s">
        <v>186</v>
      </c>
      <c r="D45" s="92">
        <v>1572.48</v>
      </c>
      <c r="E45" s="92">
        <v>1572.48</v>
      </c>
      <c r="F45" s="92">
        <v>1572.48</v>
      </c>
    </row>
    <row r="46" spans="1:6" ht="25.5">
      <c r="A46" s="78" t="s">
        <v>12</v>
      </c>
      <c r="B46" s="91" t="s">
        <v>187</v>
      </c>
      <c r="C46" s="93" t="s">
        <v>188</v>
      </c>
      <c r="D46" s="92">
        <v>200.668</v>
      </c>
      <c r="E46" s="92">
        <v>197.815</v>
      </c>
      <c r="F46" s="92">
        <v>197.815</v>
      </c>
    </row>
    <row r="47" spans="1:6" ht="25.5">
      <c r="A47" s="75" t="s">
        <v>12</v>
      </c>
      <c r="B47" s="89" t="s">
        <v>189</v>
      </c>
      <c r="C47" s="76" t="s">
        <v>190</v>
      </c>
      <c r="D47" s="77">
        <f>D48+D49+D59+D57+D58+D60+D61</f>
        <v>668739.6699999999</v>
      </c>
      <c r="E47" s="77">
        <f>E48+E49+E59+E57+E58+E60+E61</f>
        <v>656612.615</v>
      </c>
      <c r="F47" s="77">
        <f>F48+F49+F59+F57+F58+F60+F61</f>
        <v>658268.095</v>
      </c>
    </row>
    <row r="48" spans="1:6" ht="25.5">
      <c r="A48" s="78" t="s">
        <v>12</v>
      </c>
      <c r="B48" s="91" t="s">
        <v>93</v>
      </c>
      <c r="C48" s="87" t="s">
        <v>191</v>
      </c>
      <c r="D48" s="92">
        <v>4096</v>
      </c>
      <c r="E48" s="92">
        <v>4287</v>
      </c>
      <c r="F48" s="92">
        <v>4438</v>
      </c>
    </row>
    <row r="49" spans="1:6" ht="38.25">
      <c r="A49" s="78" t="s">
        <v>12</v>
      </c>
      <c r="B49" s="89" t="s">
        <v>85</v>
      </c>
      <c r="C49" s="90" t="s">
        <v>86</v>
      </c>
      <c r="D49" s="77">
        <f>D50+D51+D53+D54+D55+D56+D52</f>
        <v>619461.2</v>
      </c>
      <c r="E49" s="77">
        <f>E50+E51+E53+E54+E55+E56+E52</f>
        <v>606059.2</v>
      </c>
      <c r="F49" s="77">
        <f>F50+F51+F53+F54+F55+F56+F52</f>
        <v>606126.2</v>
      </c>
    </row>
    <row r="50" spans="1:6" ht="15">
      <c r="A50" s="78"/>
      <c r="B50" s="91"/>
      <c r="C50" s="87" t="s">
        <v>192</v>
      </c>
      <c r="D50" s="94">
        <v>511732</v>
      </c>
      <c r="E50" s="94">
        <v>511732</v>
      </c>
      <c r="F50" s="94">
        <v>511732</v>
      </c>
    </row>
    <row r="51" spans="1:6" ht="15">
      <c r="A51" s="78"/>
      <c r="B51" s="91"/>
      <c r="C51" s="87" t="s">
        <v>193</v>
      </c>
      <c r="D51" s="92">
        <v>37812</v>
      </c>
      <c r="E51" s="92">
        <v>37812</v>
      </c>
      <c r="F51" s="92">
        <v>37812</v>
      </c>
    </row>
    <row r="52" spans="1:6" ht="25.5">
      <c r="A52" s="78"/>
      <c r="B52" s="91"/>
      <c r="C52" s="87" t="s">
        <v>194</v>
      </c>
      <c r="D52" s="92">
        <v>67462</v>
      </c>
      <c r="E52" s="92">
        <v>53970</v>
      </c>
      <c r="F52" s="92">
        <v>53970</v>
      </c>
    </row>
    <row r="53" spans="1:6" ht="51">
      <c r="A53" s="78"/>
      <c r="B53" s="91"/>
      <c r="C53" s="87" t="s">
        <v>195</v>
      </c>
      <c r="D53" s="92">
        <v>563.2</v>
      </c>
      <c r="E53" s="92">
        <v>563.2</v>
      </c>
      <c r="F53" s="92">
        <v>563.2</v>
      </c>
    </row>
    <row r="54" spans="1:6" ht="25.5">
      <c r="A54" s="78"/>
      <c r="B54" s="91"/>
      <c r="C54" s="87" t="s">
        <v>196</v>
      </c>
      <c r="D54" s="92">
        <v>441</v>
      </c>
      <c r="E54" s="92">
        <v>463</v>
      </c>
      <c r="F54" s="92">
        <v>480</v>
      </c>
    </row>
    <row r="55" spans="1:6" ht="38.25">
      <c r="A55" s="78"/>
      <c r="B55" s="91"/>
      <c r="C55" s="87" t="s">
        <v>197</v>
      </c>
      <c r="D55" s="94">
        <v>441</v>
      </c>
      <c r="E55" s="94">
        <v>463</v>
      </c>
      <c r="F55" s="94">
        <v>480</v>
      </c>
    </row>
    <row r="56" spans="1:6" ht="25.5">
      <c r="A56" s="78"/>
      <c r="B56" s="91"/>
      <c r="C56" s="87" t="s">
        <v>198</v>
      </c>
      <c r="D56" s="94">
        <v>1010</v>
      </c>
      <c r="E56" s="94">
        <v>1056</v>
      </c>
      <c r="F56" s="94">
        <v>1089</v>
      </c>
    </row>
    <row r="57" spans="1:6" ht="38.25">
      <c r="A57" s="78" t="s">
        <v>12</v>
      </c>
      <c r="B57" s="91" t="s">
        <v>87</v>
      </c>
      <c r="C57" s="87" t="s">
        <v>199</v>
      </c>
      <c r="D57" s="92">
        <v>5716</v>
      </c>
      <c r="E57" s="92">
        <v>5946</v>
      </c>
      <c r="F57" s="92">
        <v>6184</v>
      </c>
    </row>
    <row r="58" spans="1:6" ht="63.75">
      <c r="A58" s="78" t="s">
        <v>12</v>
      </c>
      <c r="B58" s="91" t="s">
        <v>89</v>
      </c>
      <c r="C58" s="87" t="s">
        <v>200</v>
      </c>
      <c r="D58" s="94">
        <v>551.4</v>
      </c>
      <c r="E58" s="94">
        <v>551.4</v>
      </c>
      <c r="F58" s="94">
        <v>551.4</v>
      </c>
    </row>
    <row r="59" spans="1:6" ht="25.5">
      <c r="A59" s="78" t="s">
        <v>12</v>
      </c>
      <c r="B59" s="91" t="s">
        <v>91</v>
      </c>
      <c r="C59" s="87" t="s">
        <v>201</v>
      </c>
      <c r="D59" s="95">
        <v>2400</v>
      </c>
      <c r="E59" s="95">
        <v>2400</v>
      </c>
      <c r="F59" s="95">
        <v>3600</v>
      </c>
    </row>
    <row r="60" spans="1:6" ht="38.25">
      <c r="A60" s="78" t="s">
        <v>12</v>
      </c>
      <c r="B60" s="91" t="s">
        <v>95</v>
      </c>
      <c r="C60" s="87" t="s">
        <v>202</v>
      </c>
      <c r="D60" s="92">
        <v>1.07</v>
      </c>
      <c r="E60" s="92">
        <v>1.5</v>
      </c>
      <c r="F60" s="92">
        <v>0.98</v>
      </c>
    </row>
    <row r="61" spans="1:6" ht="38.25">
      <c r="A61" s="78" t="s">
        <v>12</v>
      </c>
      <c r="B61" s="91" t="s">
        <v>99</v>
      </c>
      <c r="C61" s="87" t="s">
        <v>203</v>
      </c>
      <c r="D61" s="92">
        <v>36514</v>
      </c>
      <c r="E61" s="92">
        <v>37367.515</v>
      </c>
      <c r="F61" s="92">
        <v>37367.515</v>
      </c>
    </row>
    <row r="62" spans="1:6" ht="15">
      <c r="A62" s="96"/>
      <c r="B62" s="97"/>
      <c r="C62" s="98" t="s">
        <v>204</v>
      </c>
      <c r="D62" s="99">
        <f>D14+D34</f>
        <v>1032876.0111099998</v>
      </c>
      <c r="E62" s="99">
        <f>E14+E34</f>
        <v>953261.064</v>
      </c>
      <c r="F62" s="99">
        <f>F14+F34</f>
        <v>951750.0049999999</v>
      </c>
    </row>
    <row r="64" spans="4:6" ht="15">
      <c r="D64" s="101"/>
      <c r="E64" s="101"/>
      <c r="F64" s="101"/>
    </row>
    <row r="66" ht="15">
      <c r="D66" s="101"/>
    </row>
  </sheetData>
  <sheetProtection/>
  <mergeCells count="9">
    <mergeCell ref="A9:F9"/>
    <mergeCell ref="A10:C10"/>
    <mergeCell ref="A11:F11"/>
    <mergeCell ref="A2:F2"/>
    <mergeCell ref="A3:F3"/>
    <mergeCell ref="A4:F4"/>
    <mergeCell ref="A5:F5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67"/>
  <sheetViews>
    <sheetView tabSelected="1" zoomScalePageLayoutView="0" workbookViewId="0" topLeftCell="A1">
      <selection activeCell="A422" sqref="A422:IV422"/>
    </sheetView>
  </sheetViews>
  <sheetFormatPr defaultColWidth="9.140625" defaultRowHeight="15"/>
  <cols>
    <col min="1" max="1" width="139.7109375" style="160" bestFit="1" customWidth="1"/>
    <col min="2" max="2" width="4.421875" style="156" hidden="1" customWidth="1"/>
    <col min="3" max="3" width="3.28125" style="106" customWidth="1"/>
    <col min="4" max="4" width="4.00390625" style="106" customWidth="1"/>
    <col min="5" max="5" width="13.140625" style="156" customWidth="1"/>
    <col min="6" max="6" width="5.28125" style="106" customWidth="1"/>
    <col min="7" max="7" width="5.28125" style="106" hidden="1" customWidth="1"/>
    <col min="8" max="8" width="23.421875" style="106" hidden="1" customWidth="1"/>
    <col min="9" max="9" width="14.28125" style="1" bestFit="1" customWidth="1"/>
    <col min="10" max="10" width="13.421875" style="1" customWidth="1"/>
    <col min="11" max="11" width="14.140625" style="1" customWidth="1"/>
    <col min="12" max="12" width="12.00390625" style="1" hidden="1" customWidth="1"/>
    <col min="13" max="13" width="13.8515625" style="1" hidden="1" customWidth="1"/>
  </cols>
  <sheetData>
    <row r="2" spans="1:11" ht="15">
      <c r="A2" s="102" t="s">
        <v>205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4" t="s">
        <v>206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5" ht="15.75">
      <c r="A6" s="103"/>
      <c r="B6" s="104"/>
      <c r="C6" s="105"/>
      <c r="D6" s="105"/>
      <c r="E6" s="104"/>
    </row>
    <row r="7" spans="1:11" ht="16.5">
      <c r="A7" s="107" t="s">
        <v>207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6.5">
      <c r="A8" s="108" t="s">
        <v>208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>
      <c r="A9" s="109" t="s">
        <v>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3" ht="83.25">
      <c r="A10" s="110" t="s">
        <v>8</v>
      </c>
      <c r="B10" s="111" t="s">
        <v>209</v>
      </c>
      <c r="C10" s="112" t="s">
        <v>210</v>
      </c>
      <c r="D10" s="112" t="s">
        <v>211</v>
      </c>
      <c r="E10" s="112" t="s">
        <v>1</v>
      </c>
      <c r="F10" s="112" t="s">
        <v>212</v>
      </c>
      <c r="G10" s="111" t="s">
        <v>213</v>
      </c>
      <c r="H10" s="111" t="s">
        <v>214</v>
      </c>
      <c r="I10" s="48" t="s">
        <v>126</v>
      </c>
      <c r="J10" s="48" t="s">
        <v>127</v>
      </c>
      <c r="K10" s="48" t="s">
        <v>128</v>
      </c>
      <c r="L10" s="162"/>
      <c r="M10" s="162"/>
    </row>
    <row r="11" spans="1:11" ht="15">
      <c r="A11" s="113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4">
        <v>8</v>
      </c>
      <c r="I11" s="115">
        <v>7</v>
      </c>
      <c r="J11" s="115">
        <v>8</v>
      </c>
      <c r="K11" s="115">
        <v>9</v>
      </c>
    </row>
    <row r="12" spans="1:13" ht="15">
      <c r="A12" s="116" t="s">
        <v>215</v>
      </c>
      <c r="B12" s="117"/>
      <c r="C12" s="112"/>
      <c r="D12" s="112"/>
      <c r="E12" s="112"/>
      <c r="F12" s="112"/>
      <c r="G12" s="112"/>
      <c r="H12" s="112"/>
      <c r="I12" s="118">
        <f>I13+I117+I121+I136+I159+I190+I340+I395+I419+I425+I440+I436</f>
        <v>1032876.0109690003</v>
      </c>
      <c r="J12" s="118">
        <f>J13+J117+J121+J136+J159+J190+J340+J395+J419+J425+J440+J436</f>
        <v>953261.0642040938</v>
      </c>
      <c r="K12" s="118">
        <f>K13+K117+K121+K136+K159+K190+K340+K395+K419+K425+K440+K436</f>
        <v>951750.0048740938</v>
      </c>
      <c r="L12" s="101">
        <f>I12-'[1]Лист4'!D62</f>
        <v>-0.00014099956024438143</v>
      </c>
      <c r="M12" s="101">
        <f>J12-'[1]Лист4'!E62</f>
        <v>0.00020409375429153442</v>
      </c>
    </row>
    <row r="13" spans="1:13" ht="15">
      <c r="A13" s="119" t="s">
        <v>216</v>
      </c>
      <c r="B13" s="120"/>
      <c r="C13" s="121" t="s">
        <v>13</v>
      </c>
      <c r="D13" s="121" t="s">
        <v>15</v>
      </c>
      <c r="E13" s="121"/>
      <c r="F13" s="121"/>
      <c r="G13" s="121"/>
      <c r="H13" s="121"/>
      <c r="I13" s="122">
        <f>I14+I18+I32+I64+I67+I95+I98</f>
        <v>38629.171233</v>
      </c>
      <c r="J13" s="122">
        <f>J14+J18+J32+J64+J67+J95+J98</f>
        <v>35040.35196555626</v>
      </c>
      <c r="K13" s="122">
        <f>K14+K18+K32+K64+K67+K95+K98</f>
        <v>35073.832005556265</v>
      </c>
      <c r="L13" s="101"/>
      <c r="M13" s="101"/>
    </row>
    <row r="14" spans="1:11" ht="15">
      <c r="A14" s="123" t="s">
        <v>217</v>
      </c>
      <c r="B14" s="121"/>
      <c r="C14" s="121" t="s">
        <v>13</v>
      </c>
      <c r="D14" s="121" t="s">
        <v>218</v>
      </c>
      <c r="E14" s="121"/>
      <c r="F14" s="121"/>
      <c r="G14" s="121"/>
      <c r="H14" s="121"/>
      <c r="I14" s="122">
        <f>I15</f>
        <v>1675.649262</v>
      </c>
      <c r="J14" s="122">
        <f>J15</f>
        <v>1511.9171488959282</v>
      </c>
      <c r="K14" s="122">
        <f>K15</f>
        <v>1511.9171488959282</v>
      </c>
    </row>
    <row r="15" spans="1:11" ht="15">
      <c r="A15" s="123" t="s">
        <v>219</v>
      </c>
      <c r="B15" s="121"/>
      <c r="C15" s="121" t="s">
        <v>13</v>
      </c>
      <c r="D15" s="121" t="s">
        <v>218</v>
      </c>
      <c r="E15" s="121" t="s">
        <v>220</v>
      </c>
      <c r="F15" s="121"/>
      <c r="G15" s="121"/>
      <c r="H15" s="121"/>
      <c r="I15" s="122">
        <f>I16+I17</f>
        <v>1675.649262</v>
      </c>
      <c r="J15" s="122">
        <f>J16+J17</f>
        <v>1511.9171488959282</v>
      </c>
      <c r="K15" s="122">
        <f>K16+K17</f>
        <v>1511.9171488959282</v>
      </c>
    </row>
    <row r="16" spans="1:13" ht="15">
      <c r="A16" s="124" t="s">
        <v>221</v>
      </c>
      <c r="B16" s="125" t="s">
        <v>12</v>
      </c>
      <c r="C16" s="125" t="s">
        <v>13</v>
      </c>
      <c r="D16" s="125" t="s">
        <v>218</v>
      </c>
      <c r="E16" s="125" t="s">
        <v>220</v>
      </c>
      <c r="F16" s="125" t="s">
        <v>222</v>
      </c>
      <c r="G16" s="125" t="s">
        <v>223</v>
      </c>
      <c r="H16" s="125"/>
      <c r="I16" s="126">
        <v>1286.981</v>
      </c>
      <c r="J16" s="126">
        <f>I16*L16</f>
        <v>1161.22668886016</v>
      </c>
      <c r="K16" s="126">
        <f>I16*M16</f>
        <v>1161.22668886016</v>
      </c>
      <c r="L16" s="1">
        <v>0.90228736</v>
      </c>
      <c r="M16" s="1">
        <v>0.90228736</v>
      </c>
    </row>
    <row r="17" spans="1:13" ht="30">
      <c r="A17" s="124" t="s">
        <v>224</v>
      </c>
      <c r="B17" s="125" t="s">
        <v>12</v>
      </c>
      <c r="C17" s="125" t="s">
        <v>13</v>
      </c>
      <c r="D17" s="125" t="s">
        <v>218</v>
      </c>
      <c r="E17" s="125" t="s">
        <v>220</v>
      </c>
      <c r="F17" s="125" t="s">
        <v>225</v>
      </c>
      <c r="G17" s="125" t="s">
        <v>226</v>
      </c>
      <c r="H17" s="125"/>
      <c r="I17" s="126">
        <f>I16*30.2%</f>
        <v>388.66826199999997</v>
      </c>
      <c r="J17" s="126">
        <f>I17*L17</f>
        <v>350.6904600357683</v>
      </c>
      <c r="K17" s="126">
        <f>I17*M17</f>
        <v>350.6904600357683</v>
      </c>
      <c r="L17" s="1">
        <v>0.90228736</v>
      </c>
      <c r="M17" s="1">
        <v>0.90228736</v>
      </c>
    </row>
    <row r="18" spans="1:11" ht="28.5">
      <c r="A18" s="123" t="s">
        <v>227</v>
      </c>
      <c r="B18" s="121"/>
      <c r="C18" s="121" t="s">
        <v>13</v>
      </c>
      <c r="D18" s="121" t="s">
        <v>22</v>
      </c>
      <c r="E18" s="121"/>
      <c r="F18" s="121"/>
      <c r="G18" s="121"/>
      <c r="H18" s="121"/>
      <c r="I18" s="122">
        <f>I19+I29</f>
        <v>3718.7252069999995</v>
      </c>
      <c r="J18" s="122">
        <f>J19+J29</f>
        <v>3355.348737749483</v>
      </c>
      <c r="K18" s="122">
        <f>K19+K29</f>
        <v>3355.347737749483</v>
      </c>
    </row>
    <row r="19" spans="1:11" ht="15">
      <c r="A19" s="127" t="s">
        <v>228</v>
      </c>
      <c r="B19" s="48"/>
      <c r="C19" s="48" t="s">
        <v>13</v>
      </c>
      <c r="D19" s="48" t="s">
        <v>22</v>
      </c>
      <c r="E19" s="48" t="s">
        <v>229</v>
      </c>
      <c r="F19" s="48"/>
      <c r="G19" s="48"/>
      <c r="H19" s="48"/>
      <c r="I19" s="128">
        <f>I20+I21+I22+I24</f>
        <v>2211.6523949999996</v>
      </c>
      <c r="J19" s="128">
        <f>J20+J21+J22+J24</f>
        <v>1995.5359888822268</v>
      </c>
      <c r="K19" s="128">
        <f>K20+K21+K22+K24</f>
        <v>1995.5349888822268</v>
      </c>
    </row>
    <row r="20" spans="1:13" ht="15">
      <c r="A20" s="124" t="s">
        <v>221</v>
      </c>
      <c r="B20" s="125" t="s">
        <v>230</v>
      </c>
      <c r="C20" s="125" t="s">
        <v>13</v>
      </c>
      <c r="D20" s="125" t="s">
        <v>22</v>
      </c>
      <c r="E20" s="125" t="s">
        <v>229</v>
      </c>
      <c r="F20" s="125" t="s">
        <v>222</v>
      </c>
      <c r="G20" s="125" t="s">
        <v>223</v>
      </c>
      <c r="H20" s="125"/>
      <c r="I20" s="126">
        <v>1565.965</v>
      </c>
      <c r="J20" s="126">
        <f aca="true" t="shared" si="0" ref="J20:J28">I20*L20</f>
        <v>1412.9504257023998</v>
      </c>
      <c r="K20" s="126">
        <f aca="true" t="shared" si="1" ref="K20:K28">I20*M20</f>
        <v>1412.9504257023998</v>
      </c>
      <c r="L20" s="1">
        <v>0.90228736</v>
      </c>
      <c r="M20" s="1">
        <v>0.90228736</v>
      </c>
    </row>
    <row r="21" spans="1:13" ht="30">
      <c r="A21" s="124" t="s">
        <v>224</v>
      </c>
      <c r="B21" s="125" t="s">
        <v>230</v>
      </c>
      <c r="C21" s="125" t="s">
        <v>13</v>
      </c>
      <c r="D21" s="125" t="s">
        <v>22</v>
      </c>
      <c r="E21" s="125" t="s">
        <v>229</v>
      </c>
      <c r="F21" s="125" t="s">
        <v>225</v>
      </c>
      <c r="G21" s="125" t="s">
        <v>226</v>
      </c>
      <c r="H21" s="125"/>
      <c r="I21" s="126">
        <f>I20*30.3%</f>
        <v>474.48739499999994</v>
      </c>
      <c r="J21" s="126">
        <f t="shared" si="0"/>
        <v>428.1239789878271</v>
      </c>
      <c r="K21" s="126">
        <f t="shared" si="1"/>
        <v>428.1239789878271</v>
      </c>
      <c r="L21" s="1">
        <v>0.90228736</v>
      </c>
      <c r="M21" s="1">
        <v>0.90228736</v>
      </c>
    </row>
    <row r="22" spans="1:13" ht="15">
      <c r="A22" s="124" t="s">
        <v>231</v>
      </c>
      <c r="B22" s="125" t="s">
        <v>230</v>
      </c>
      <c r="C22" s="125" t="s">
        <v>13</v>
      </c>
      <c r="D22" s="125" t="s">
        <v>22</v>
      </c>
      <c r="E22" s="125">
        <v>9980020400</v>
      </c>
      <c r="F22" s="125">
        <v>122</v>
      </c>
      <c r="G22" s="125"/>
      <c r="H22" s="125"/>
      <c r="I22" s="126">
        <f>I23</f>
        <v>0</v>
      </c>
      <c r="J22" s="126">
        <f t="shared" si="0"/>
        <v>0</v>
      </c>
      <c r="K22" s="126">
        <f t="shared" si="1"/>
        <v>0</v>
      </c>
      <c r="L22" s="1">
        <v>0.90228736</v>
      </c>
      <c r="M22" s="1">
        <v>0.90228736</v>
      </c>
    </row>
    <row r="23" spans="1:13" ht="15" hidden="1">
      <c r="A23" s="129" t="s">
        <v>232</v>
      </c>
      <c r="B23" s="130"/>
      <c r="C23" s="130"/>
      <c r="D23" s="130"/>
      <c r="E23" s="131"/>
      <c r="F23" s="132" t="s">
        <v>233</v>
      </c>
      <c r="G23" s="132">
        <v>212</v>
      </c>
      <c r="H23" s="132"/>
      <c r="I23" s="133"/>
      <c r="J23" s="133">
        <f t="shared" si="0"/>
        <v>0</v>
      </c>
      <c r="K23" s="133">
        <f t="shared" si="1"/>
        <v>0</v>
      </c>
      <c r="L23" s="1">
        <v>0.90228736</v>
      </c>
      <c r="M23" s="1">
        <v>0.90228736</v>
      </c>
    </row>
    <row r="24" spans="1:13" ht="15">
      <c r="A24" s="124" t="s">
        <v>234</v>
      </c>
      <c r="B24" s="125" t="s">
        <v>230</v>
      </c>
      <c r="C24" s="125" t="s">
        <v>13</v>
      </c>
      <c r="D24" s="125" t="s">
        <v>22</v>
      </c>
      <c r="E24" s="125">
        <v>9980020400</v>
      </c>
      <c r="F24" s="125">
        <v>244</v>
      </c>
      <c r="G24" s="125"/>
      <c r="H24" s="125"/>
      <c r="I24" s="126">
        <f>I25+I26+I27+I28</f>
        <v>171.2</v>
      </c>
      <c r="J24" s="126">
        <f>J25+J26+J27+J28</f>
        <v>154.461584192</v>
      </c>
      <c r="K24" s="126">
        <f>K25+K26+K27+K28</f>
        <v>154.460584192</v>
      </c>
      <c r="L24" s="1">
        <v>0.90228736</v>
      </c>
      <c r="M24" s="1">
        <v>0.90228736</v>
      </c>
    </row>
    <row r="25" spans="1:13" ht="15" hidden="1">
      <c r="A25" s="134" t="s">
        <v>232</v>
      </c>
      <c r="B25" s="134"/>
      <c r="C25" s="134"/>
      <c r="D25" s="134"/>
      <c r="E25" s="134"/>
      <c r="F25" s="132" t="s">
        <v>235</v>
      </c>
      <c r="G25" s="132" t="s">
        <v>236</v>
      </c>
      <c r="H25" s="132"/>
      <c r="I25" s="133">
        <v>27.2</v>
      </c>
      <c r="J25" s="133">
        <f t="shared" si="0"/>
        <v>24.542216191999998</v>
      </c>
      <c r="K25" s="133">
        <f t="shared" si="1"/>
        <v>24.542216191999998</v>
      </c>
      <c r="L25" s="1">
        <v>0.90228736</v>
      </c>
      <c r="M25" s="1">
        <v>0.90228736</v>
      </c>
    </row>
    <row r="26" spans="1:13" ht="15" hidden="1">
      <c r="A26" s="134" t="s">
        <v>232</v>
      </c>
      <c r="B26" s="134"/>
      <c r="C26" s="134"/>
      <c r="D26" s="134"/>
      <c r="E26" s="134"/>
      <c r="F26" s="132" t="s">
        <v>235</v>
      </c>
      <c r="G26" s="132" t="s">
        <v>237</v>
      </c>
      <c r="H26" s="132"/>
      <c r="I26" s="133"/>
      <c r="J26" s="133">
        <f t="shared" si="0"/>
        <v>0</v>
      </c>
      <c r="K26" s="133">
        <f t="shared" si="1"/>
        <v>0</v>
      </c>
      <c r="L26" s="1">
        <v>0.90228736</v>
      </c>
      <c r="M26" s="1">
        <v>0.90228736</v>
      </c>
    </row>
    <row r="27" spans="1:13" ht="15" hidden="1">
      <c r="A27" s="134" t="s">
        <v>232</v>
      </c>
      <c r="B27" s="134"/>
      <c r="C27" s="134"/>
      <c r="D27" s="134"/>
      <c r="E27" s="134"/>
      <c r="F27" s="132" t="s">
        <v>235</v>
      </c>
      <c r="G27" s="132">
        <v>343</v>
      </c>
      <c r="H27" s="132"/>
      <c r="I27" s="133">
        <v>94</v>
      </c>
      <c r="J27" s="133">
        <v>84.805</v>
      </c>
      <c r="K27" s="133">
        <v>84.804</v>
      </c>
      <c r="L27" s="1">
        <v>0.90228736</v>
      </c>
      <c r="M27" s="1">
        <v>0.90228736</v>
      </c>
    </row>
    <row r="28" spans="1:13" ht="15" hidden="1">
      <c r="A28" s="134" t="s">
        <v>232</v>
      </c>
      <c r="B28" s="134"/>
      <c r="C28" s="134"/>
      <c r="D28" s="134"/>
      <c r="E28" s="134"/>
      <c r="F28" s="132" t="s">
        <v>235</v>
      </c>
      <c r="G28" s="132" t="s">
        <v>238</v>
      </c>
      <c r="H28" s="132"/>
      <c r="I28" s="133">
        <v>50</v>
      </c>
      <c r="J28" s="133">
        <f t="shared" si="0"/>
        <v>45.114368</v>
      </c>
      <c r="K28" s="133">
        <f t="shared" si="1"/>
        <v>45.114368</v>
      </c>
      <c r="L28" s="1">
        <v>0.90228736</v>
      </c>
      <c r="M28" s="1">
        <v>0.90228736</v>
      </c>
    </row>
    <row r="29" spans="1:13" ht="15">
      <c r="A29" s="127" t="s">
        <v>239</v>
      </c>
      <c r="B29" s="48"/>
      <c r="C29" s="48" t="s">
        <v>13</v>
      </c>
      <c r="D29" s="48" t="s">
        <v>22</v>
      </c>
      <c r="E29" s="48" t="s">
        <v>240</v>
      </c>
      <c r="F29" s="48"/>
      <c r="G29" s="48"/>
      <c r="H29" s="48"/>
      <c r="I29" s="128">
        <f>I30+I31</f>
        <v>1507.072812</v>
      </c>
      <c r="J29" s="128">
        <f>J30+J31</f>
        <v>1359.8127488672562</v>
      </c>
      <c r="K29" s="128">
        <f>K30+K31</f>
        <v>1359.8127488672562</v>
      </c>
      <c r="L29" s="1">
        <v>0.90228736</v>
      </c>
      <c r="M29" s="1">
        <v>0.90228736</v>
      </c>
    </row>
    <row r="30" spans="1:13" ht="15">
      <c r="A30" s="124" t="s">
        <v>221</v>
      </c>
      <c r="B30" s="125" t="s">
        <v>230</v>
      </c>
      <c r="C30" s="125" t="s">
        <v>13</v>
      </c>
      <c r="D30" s="125" t="s">
        <v>22</v>
      </c>
      <c r="E30" s="125" t="s">
        <v>240</v>
      </c>
      <c r="F30" s="125" t="s">
        <v>222</v>
      </c>
      <c r="G30" s="125" t="s">
        <v>223</v>
      </c>
      <c r="H30" s="125"/>
      <c r="I30" s="126">
        <v>1157.506</v>
      </c>
      <c r="J30" s="126">
        <f>I30*L30</f>
        <v>1044.40303292416</v>
      </c>
      <c r="K30" s="126">
        <f>I30*M30</f>
        <v>1044.40303292416</v>
      </c>
      <c r="L30" s="1">
        <v>0.90228736</v>
      </c>
      <c r="M30" s="1">
        <v>0.90228736</v>
      </c>
    </row>
    <row r="31" spans="1:13" ht="30">
      <c r="A31" s="124" t="s">
        <v>224</v>
      </c>
      <c r="B31" s="125" t="s">
        <v>230</v>
      </c>
      <c r="C31" s="125" t="s">
        <v>13</v>
      </c>
      <c r="D31" s="125" t="s">
        <v>22</v>
      </c>
      <c r="E31" s="125" t="s">
        <v>240</v>
      </c>
      <c r="F31" s="125" t="s">
        <v>225</v>
      </c>
      <c r="G31" s="125" t="s">
        <v>226</v>
      </c>
      <c r="H31" s="125"/>
      <c r="I31" s="126">
        <f>I30*30.2%</f>
        <v>349.566812</v>
      </c>
      <c r="J31" s="126">
        <f>I31*L31</f>
        <v>315.40971594309633</v>
      </c>
      <c r="K31" s="126">
        <f>I31*M31</f>
        <v>315.40971594309633</v>
      </c>
      <c r="L31" s="1">
        <v>0.90228736</v>
      </c>
      <c r="M31" s="1">
        <v>0.90228736</v>
      </c>
    </row>
    <row r="32" spans="1:11" ht="28.5">
      <c r="A32" s="123" t="s">
        <v>241</v>
      </c>
      <c r="B32" s="121"/>
      <c r="C32" s="121" t="s">
        <v>13</v>
      </c>
      <c r="D32" s="121" t="s">
        <v>242</v>
      </c>
      <c r="E32" s="121"/>
      <c r="F32" s="121"/>
      <c r="G32" s="121"/>
      <c r="H32" s="121"/>
      <c r="I32" s="122">
        <f>I33+I52+I58</f>
        <v>22181.078308000004</v>
      </c>
      <c r="J32" s="122">
        <f>J33+J52+J58</f>
        <v>20143.88932369054</v>
      </c>
      <c r="K32" s="122">
        <f>K33+K52+K58</f>
        <v>20177.89036369054</v>
      </c>
    </row>
    <row r="33" spans="1:13" ht="15">
      <c r="A33" s="116" t="s">
        <v>243</v>
      </c>
      <c r="B33" s="117"/>
      <c r="C33" s="117" t="s">
        <v>13</v>
      </c>
      <c r="D33" s="117" t="s">
        <v>242</v>
      </c>
      <c r="E33" s="117" t="s">
        <v>229</v>
      </c>
      <c r="F33" s="117"/>
      <c r="G33" s="117"/>
      <c r="H33" s="117"/>
      <c r="I33" s="135">
        <f>I34+I35+I36+I39+I48+I49+I50+I51+I40</f>
        <v>21299.078628000003</v>
      </c>
      <c r="J33" s="135">
        <f>J34+J35+J36+J39+J48+J49+J50+J51+J40</f>
        <v>19217.88942569054</v>
      </c>
      <c r="K33" s="135">
        <f>K34+K35+K36+K39+K48+K49+K50+K51+K40</f>
        <v>19217.88942569054</v>
      </c>
      <c r="L33" s="163"/>
      <c r="M33" s="163"/>
    </row>
    <row r="34" spans="1:13" ht="15">
      <c r="A34" s="124" t="s">
        <v>221</v>
      </c>
      <c r="B34" s="125" t="s">
        <v>12</v>
      </c>
      <c r="C34" s="125" t="s">
        <v>13</v>
      </c>
      <c r="D34" s="125" t="s">
        <v>242</v>
      </c>
      <c r="E34" s="125" t="s">
        <v>229</v>
      </c>
      <c r="F34" s="125" t="s">
        <v>222</v>
      </c>
      <c r="G34" s="125" t="s">
        <v>223</v>
      </c>
      <c r="H34" s="125"/>
      <c r="I34" s="126">
        <v>11922.714</v>
      </c>
      <c r="J34" s="126">
        <f aca="true" t="shared" si="2" ref="J34:J51">I34*L34</f>
        <v>10757.71413909504</v>
      </c>
      <c r="K34" s="126">
        <f aca="true" t="shared" si="3" ref="K34:K51">I34*M34</f>
        <v>10757.71413909504</v>
      </c>
      <c r="L34" s="1">
        <v>0.90228736</v>
      </c>
      <c r="M34" s="1">
        <v>0.90228736</v>
      </c>
    </row>
    <row r="35" spans="1:13" ht="30">
      <c r="A35" s="124" t="s">
        <v>224</v>
      </c>
      <c r="B35" s="125" t="s">
        <v>12</v>
      </c>
      <c r="C35" s="125" t="s">
        <v>13</v>
      </c>
      <c r="D35" s="125" t="s">
        <v>242</v>
      </c>
      <c r="E35" s="125" t="s">
        <v>229</v>
      </c>
      <c r="F35" s="125" t="s">
        <v>225</v>
      </c>
      <c r="G35" s="125" t="s">
        <v>226</v>
      </c>
      <c r="H35" s="125"/>
      <c r="I35" s="126">
        <f>I34*30.2%</f>
        <v>3600.659628</v>
      </c>
      <c r="J35" s="126">
        <f t="shared" si="2"/>
        <v>3248.8296700067017</v>
      </c>
      <c r="K35" s="126">
        <f t="shared" si="3"/>
        <v>3248.8296700067017</v>
      </c>
      <c r="L35" s="1">
        <v>0.90228736</v>
      </c>
      <c r="M35" s="1">
        <v>0.90228736</v>
      </c>
    </row>
    <row r="36" spans="1:13" ht="15">
      <c r="A36" s="124" t="s">
        <v>231</v>
      </c>
      <c r="B36" s="125" t="s">
        <v>12</v>
      </c>
      <c r="C36" s="125" t="s">
        <v>13</v>
      </c>
      <c r="D36" s="125" t="s">
        <v>242</v>
      </c>
      <c r="E36" s="125" t="s">
        <v>229</v>
      </c>
      <c r="F36" s="125">
        <v>122</v>
      </c>
      <c r="G36" s="125"/>
      <c r="H36" s="125"/>
      <c r="I36" s="126">
        <f>I37+I38</f>
        <v>100</v>
      </c>
      <c r="J36" s="126">
        <f t="shared" si="2"/>
        <v>90.228736</v>
      </c>
      <c r="K36" s="126">
        <f t="shared" si="3"/>
        <v>90.228736</v>
      </c>
      <c r="L36" s="1">
        <v>0.90228736</v>
      </c>
      <c r="M36" s="1">
        <v>0.90228736</v>
      </c>
    </row>
    <row r="37" spans="1:13" ht="15" hidden="1">
      <c r="A37" s="134" t="s">
        <v>232</v>
      </c>
      <c r="B37" s="134"/>
      <c r="C37" s="134"/>
      <c r="D37" s="134"/>
      <c r="E37" s="134"/>
      <c r="F37" s="132" t="s">
        <v>233</v>
      </c>
      <c r="G37" s="132" t="s">
        <v>244</v>
      </c>
      <c r="H37" s="132"/>
      <c r="I37" s="133">
        <v>59.2</v>
      </c>
      <c r="J37" s="133">
        <f t="shared" si="2"/>
        <v>53.415411712</v>
      </c>
      <c r="K37" s="133">
        <f t="shared" si="3"/>
        <v>53.415411712</v>
      </c>
      <c r="L37" s="1">
        <v>0.90228736</v>
      </c>
      <c r="M37" s="1">
        <v>0.90228736</v>
      </c>
    </row>
    <row r="38" spans="1:13" ht="15" hidden="1">
      <c r="A38" s="134" t="s">
        <v>232</v>
      </c>
      <c r="B38" s="134"/>
      <c r="C38" s="134"/>
      <c r="D38" s="134"/>
      <c r="E38" s="134"/>
      <c r="F38" s="132" t="s">
        <v>233</v>
      </c>
      <c r="G38" s="132" t="s">
        <v>236</v>
      </c>
      <c r="H38" s="132"/>
      <c r="I38" s="133">
        <v>40.8</v>
      </c>
      <c r="J38" s="133">
        <f t="shared" si="2"/>
        <v>36.813324288</v>
      </c>
      <c r="K38" s="133">
        <f t="shared" si="3"/>
        <v>36.813324288</v>
      </c>
      <c r="L38" s="1">
        <v>0.90228736</v>
      </c>
      <c r="M38" s="1">
        <v>0.90228736</v>
      </c>
    </row>
    <row r="39" spans="1:13" ht="15">
      <c r="A39" s="136" t="s">
        <v>245</v>
      </c>
      <c r="B39" s="125" t="s">
        <v>12</v>
      </c>
      <c r="C39" s="125" t="s">
        <v>13</v>
      </c>
      <c r="D39" s="125" t="s">
        <v>242</v>
      </c>
      <c r="E39" s="125">
        <v>9980020400</v>
      </c>
      <c r="F39" s="125" t="s">
        <v>246</v>
      </c>
      <c r="G39" s="125" t="s">
        <v>247</v>
      </c>
      <c r="H39" s="125"/>
      <c r="I39" s="126">
        <v>306.96</v>
      </c>
      <c r="J39" s="126">
        <f t="shared" si="2"/>
        <v>276.96612802559997</v>
      </c>
      <c r="K39" s="126">
        <f t="shared" si="3"/>
        <v>276.96612802559997</v>
      </c>
      <c r="L39" s="1">
        <v>0.90228736</v>
      </c>
      <c r="M39" s="1">
        <v>0.90228736</v>
      </c>
    </row>
    <row r="40" spans="1:13" ht="15">
      <c r="A40" s="124" t="s">
        <v>234</v>
      </c>
      <c r="B40" s="125" t="s">
        <v>12</v>
      </c>
      <c r="C40" s="125" t="s">
        <v>13</v>
      </c>
      <c r="D40" s="125" t="s">
        <v>242</v>
      </c>
      <c r="E40" s="125" t="s">
        <v>229</v>
      </c>
      <c r="F40" s="125">
        <v>244</v>
      </c>
      <c r="G40" s="125"/>
      <c r="H40" s="125"/>
      <c r="I40" s="126">
        <f>I41+I42+I43+I44+I45+I46+I47</f>
        <v>2384.795</v>
      </c>
      <c r="J40" s="126">
        <f t="shared" si="2"/>
        <v>2151.7703846912</v>
      </c>
      <c r="K40" s="126">
        <f t="shared" si="3"/>
        <v>2151.7703846912</v>
      </c>
      <c r="L40" s="1">
        <v>0.90228736</v>
      </c>
      <c r="M40" s="1">
        <v>0.90228736</v>
      </c>
    </row>
    <row r="41" spans="1:13" ht="15" hidden="1">
      <c r="A41" s="134" t="s">
        <v>232</v>
      </c>
      <c r="B41" s="134"/>
      <c r="C41" s="134"/>
      <c r="D41" s="134"/>
      <c r="E41" s="134"/>
      <c r="F41" s="132" t="s">
        <v>235</v>
      </c>
      <c r="G41" s="132">
        <v>223</v>
      </c>
      <c r="H41" s="132"/>
      <c r="I41" s="133">
        <v>32.695</v>
      </c>
      <c r="J41" s="133">
        <f t="shared" si="2"/>
        <v>29.5002852352</v>
      </c>
      <c r="K41" s="133">
        <f t="shared" si="3"/>
        <v>29.5002852352</v>
      </c>
      <c r="L41" s="1">
        <v>0.90228736</v>
      </c>
      <c r="M41" s="1">
        <v>0.90228736</v>
      </c>
    </row>
    <row r="42" spans="1:13" ht="15" hidden="1">
      <c r="A42" s="134" t="s">
        <v>232</v>
      </c>
      <c r="B42" s="134"/>
      <c r="C42" s="134"/>
      <c r="D42" s="134"/>
      <c r="E42" s="134"/>
      <c r="F42" s="132" t="s">
        <v>235</v>
      </c>
      <c r="G42" s="132" t="s">
        <v>248</v>
      </c>
      <c r="H42" s="132"/>
      <c r="I42" s="133">
        <v>596</v>
      </c>
      <c r="J42" s="133">
        <f t="shared" si="2"/>
        <v>537.76326656</v>
      </c>
      <c r="K42" s="133">
        <f t="shared" si="3"/>
        <v>537.76326656</v>
      </c>
      <c r="L42" s="1">
        <v>0.90228736</v>
      </c>
      <c r="M42" s="1">
        <v>0.90228736</v>
      </c>
    </row>
    <row r="43" spans="1:13" ht="15" hidden="1">
      <c r="A43" s="134" t="s">
        <v>232</v>
      </c>
      <c r="B43" s="134"/>
      <c r="C43" s="134"/>
      <c r="D43" s="134"/>
      <c r="E43" s="134"/>
      <c r="F43" s="132" t="s">
        <v>235</v>
      </c>
      <c r="G43" s="132" t="s">
        <v>236</v>
      </c>
      <c r="H43" s="132"/>
      <c r="I43" s="133">
        <v>207.2</v>
      </c>
      <c r="J43" s="133">
        <f t="shared" si="2"/>
        <v>186.95394099199999</v>
      </c>
      <c r="K43" s="133">
        <f t="shared" si="3"/>
        <v>186.95394099199999</v>
      </c>
      <c r="L43" s="1">
        <v>0.90228736</v>
      </c>
      <c r="M43" s="1">
        <v>0.90228736</v>
      </c>
    </row>
    <row r="44" spans="1:13" ht="15" hidden="1">
      <c r="A44" s="134" t="s">
        <v>232</v>
      </c>
      <c r="B44" s="134"/>
      <c r="C44" s="134"/>
      <c r="D44" s="134"/>
      <c r="E44" s="134"/>
      <c r="F44" s="132" t="s">
        <v>235</v>
      </c>
      <c r="G44" s="132" t="s">
        <v>237</v>
      </c>
      <c r="H44" s="132"/>
      <c r="I44" s="133">
        <v>798.9</v>
      </c>
      <c r="J44" s="133">
        <f t="shared" si="2"/>
        <v>720.837371904</v>
      </c>
      <c r="K44" s="133">
        <f t="shared" si="3"/>
        <v>720.837371904</v>
      </c>
      <c r="L44" s="1">
        <v>0.90228736</v>
      </c>
      <c r="M44" s="1">
        <v>0.90228736</v>
      </c>
    </row>
    <row r="45" spans="1:13" ht="15" hidden="1">
      <c r="A45" s="134" t="s">
        <v>232</v>
      </c>
      <c r="B45" s="134"/>
      <c r="C45" s="134"/>
      <c r="D45" s="134"/>
      <c r="E45" s="134"/>
      <c r="F45" s="132" t="s">
        <v>235</v>
      </c>
      <c r="G45" s="132" t="s">
        <v>249</v>
      </c>
      <c r="H45" s="132"/>
      <c r="I45" s="133">
        <v>400</v>
      </c>
      <c r="J45" s="133">
        <f t="shared" si="2"/>
        <v>360.914944</v>
      </c>
      <c r="K45" s="133">
        <f t="shared" si="3"/>
        <v>360.914944</v>
      </c>
      <c r="L45" s="1">
        <v>0.90228736</v>
      </c>
      <c r="M45" s="1">
        <v>0.90228736</v>
      </c>
    </row>
    <row r="46" spans="1:13" ht="15" hidden="1">
      <c r="A46" s="134" t="s">
        <v>232</v>
      </c>
      <c r="B46" s="134"/>
      <c r="C46" s="134"/>
      <c r="D46" s="134"/>
      <c r="E46" s="134"/>
      <c r="F46" s="132" t="s">
        <v>235</v>
      </c>
      <c r="G46" s="132" t="s">
        <v>238</v>
      </c>
      <c r="H46" s="132"/>
      <c r="I46" s="133">
        <v>350</v>
      </c>
      <c r="J46" s="133">
        <f t="shared" si="2"/>
        <v>315.800576</v>
      </c>
      <c r="K46" s="133">
        <f t="shared" si="3"/>
        <v>315.800576</v>
      </c>
      <c r="L46" s="1">
        <v>0.90228736</v>
      </c>
      <c r="M46" s="1">
        <v>0.90228736</v>
      </c>
    </row>
    <row r="47" spans="1:13" ht="15" hidden="1">
      <c r="A47" s="129" t="s">
        <v>232</v>
      </c>
      <c r="B47" s="130"/>
      <c r="C47" s="130"/>
      <c r="D47" s="130"/>
      <c r="E47" s="131"/>
      <c r="F47" s="132" t="s">
        <v>235</v>
      </c>
      <c r="G47" s="132">
        <v>349</v>
      </c>
      <c r="H47" s="132"/>
      <c r="I47" s="133">
        <v>0</v>
      </c>
      <c r="J47" s="133">
        <f t="shared" si="2"/>
        <v>0</v>
      </c>
      <c r="K47" s="133">
        <f t="shared" si="3"/>
        <v>0</v>
      </c>
      <c r="L47" s="1">
        <v>0.90228736</v>
      </c>
      <c r="M47" s="1">
        <v>0.90228736</v>
      </c>
    </row>
    <row r="48" spans="1:13" ht="15">
      <c r="A48" s="124" t="s">
        <v>250</v>
      </c>
      <c r="B48" s="125" t="s">
        <v>12</v>
      </c>
      <c r="C48" s="125" t="s">
        <v>13</v>
      </c>
      <c r="D48" s="125" t="s">
        <v>242</v>
      </c>
      <c r="E48" s="125" t="s">
        <v>229</v>
      </c>
      <c r="F48" s="125">
        <v>247</v>
      </c>
      <c r="G48" s="125">
        <v>223</v>
      </c>
      <c r="H48" s="125"/>
      <c r="I48" s="126">
        <v>753</v>
      </c>
      <c r="J48" s="126">
        <f t="shared" si="2"/>
        <v>679.42238208</v>
      </c>
      <c r="K48" s="126">
        <f t="shared" si="3"/>
        <v>679.42238208</v>
      </c>
      <c r="L48" s="1">
        <v>0.90228736</v>
      </c>
      <c r="M48" s="1">
        <v>0.90228736</v>
      </c>
    </row>
    <row r="49" spans="1:13" ht="15">
      <c r="A49" s="124" t="s">
        <v>251</v>
      </c>
      <c r="B49" s="125" t="s">
        <v>12</v>
      </c>
      <c r="C49" s="125" t="s">
        <v>13</v>
      </c>
      <c r="D49" s="125" t="s">
        <v>242</v>
      </c>
      <c r="E49" s="125" t="s">
        <v>229</v>
      </c>
      <c r="F49" s="125" t="s">
        <v>252</v>
      </c>
      <c r="G49" s="125" t="s">
        <v>253</v>
      </c>
      <c r="H49" s="125"/>
      <c r="I49" s="126">
        <v>2092.954</v>
      </c>
      <c r="J49" s="126">
        <f t="shared" si="2"/>
        <v>1888.4459392614401</v>
      </c>
      <c r="K49" s="126">
        <f t="shared" si="3"/>
        <v>1888.4459392614401</v>
      </c>
      <c r="L49" s="1">
        <v>0.90228736</v>
      </c>
      <c r="M49" s="1">
        <v>0.90228736</v>
      </c>
    </row>
    <row r="50" spans="1:13" ht="15">
      <c r="A50" s="124" t="s">
        <v>254</v>
      </c>
      <c r="B50" s="125" t="s">
        <v>12</v>
      </c>
      <c r="C50" s="125" t="s">
        <v>13</v>
      </c>
      <c r="D50" s="125" t="s">
        <v>242</v>
      </c>
      <c r="E50" s="125" t="s">
        <v>229</v>
      </c>
      <c r="F50" s="125" t="s">
        <v>255</v>
      </c>
      <c r="G50" s="125" t="s">
        <v>253</v>
      </c>
      <c r="H50" s="125"/>
      <c r="I50" s="126">
        <v>85.996</v>
      </c>
      <c r="J50" s="126">
        <f t="shared" si="2"/>
        <v>77.59310381056</v>
      </c>
      <c r="K50" s="126">
        <f t="shared" si="3"/>
        <v>77.59310381056</v>
      </c>
      <c r="L50" s="1">
        <v>0.90228736</v>
      </c>
      <c r="M50" s="1">
        <v>0.90228736</v>
      </c>
    </row>
    <row r="51" spans="1:13" ht="15">
      <c r="A51" s="124" t="s">
        <v>256</v>
      </c>
      <c r="B51" s="125" t="s">
        <v>12</v>
      </c>
      <c r="C51" s="125" t="s">
        <v>13</v>
      </c>
      <c r="D51" s="125" t="s">
        <v>242</v>
      </c>
      <c r="E51" s="125" t="s">
        <v>229</v>
      </c>
      <c r="F51" s="125" t="s">
        <v>257</v>
      </c>
      <c r="G51" s="125" t="s">
        <v>258</v>
      </c>
      <c r="H51" s="125"/>
      <c r="I51" s="126">
        <v>52</v>
      </c>
      <c r="J51" s="126">
        <f t="shared" si="2"/>
        <v>46.91894272</v>
      </c>
      <c r="K51" s="126">
        <f t="shared" si="3"/>
        <v>46.91894272</v>
      </c>
      <c r="L51" s="1">
        <v>0.90228736</v>
      </c>
      <c r="M51" s="1">
        <v>0.90228736</v>
      </c>
    </row>
    <row r="52" spans="1:11" ht="15">
      <c r="A52" s="127" t="s">
        <v>259</v>
      </c>
      <c r="B52" s="48"/>
      <c r="C52" s="48" t="s">
        <v>13</v>
      </c>
      <c r="D52" s="48" t="s">
        <v>242</v>
      </c>
      <c r="E52" s="48" t="s">
        <v>260</v>
      </c>
      <c r="F52" s="48"/>
      <c r="G52" s="48"/>
      <c r="H52" s="48"/>
      <c r="I52" s="128">
        <f>I53+I54+I55</f>
        <v>440.99994000000004</v>
      </c>
      <c r="J52" s="128">
        <f>J53+J54+J55</f>
        <v>462.999504</v>
      </c>
      <c r="K52" s="128">
        <f>K53+K54+K55</f>
        <v>480.00046000000003</v>
      </c>
    </row>
    <row r="53" spans="1:13" ht="15">
      <c r="A53" s="124" t="s">
        <v>221</v>
      </c>
      <c r="B53" s="125" t="s">
        <v>12</v>
      </c>
      <c r="C53" s="125" t="s">
        <v>13</v>
      </c>
      <c r="D53" s="125" t="s">
        <v>242</v>
      </c>
      <c r="E53" s="125" t="s">
        <v>260</v>
      </c>
      <c r="F53" s="125" t="s">
        <v>222</v>
      </c>
      <c r="G53" s="125" t="s">
        <v>223</v>
      </c>
      <c r="H53" s="125"/>
      <c r="I53" s="126">
        <v>309.97</v>
      </c>
      <c r="J53" s="126">
        <v>325.452</v>
      </c>
      <c r="K53" s="126">
        <v>337.23</v>
      </c>
      <c r="L53" s="101">
        <v>1.05</v>
      </c>
      <c r="M53" s="1">
        <v>1.088</v>
      </c>
    </row>
    <row r="54" spans="1:13" ht="30">
      <c r="A54" s="124" t="s">
        <v>224</v>
      </c>
      <c r="B54" s="125" t="s">
        <v>12</v>
      </c>
      <c r="C54" s="125" t="s">
        <v>13</v>
      </c>
      <c r="D54" s="125" t="s">
        <v>242</v>
      </c>
      <c r="E54" s="125" t="s">
        <v>260</v>
      </c>
      <c r="F54" s="125" t="s">
        <v>225</v>
      </c>
      <c r="G54" s="125" t="s">
        <v>226</v>
      </c>
      <c r="H54" s="125"/>
      <c r="I54" s="126">
        <f>I53*30.2%</f>
        <v>93.61094</v>
      </c>
      <c r="J54" s="126">
        <f>J53*30.2%</f>
        <v>98.286504</v>
      </c>
      <c r="K54" s="126">
        <f>K53*30.2%</f>
        <v>101.84346000000001</v>
      </c>
      <c r="L54" s="101">
        <v>1.05</v>
      </c>
      <c r="M54" s="1">
        <v>1.088</v>
      </c>
    </row>
    <row r="55" spans="1:13" ht="15">
      <c r="A55" s="124" t="s">
        <v>234</v>
      </c>
      <c r="B55" s="125" t="s">
        <v>12</v>
      </c>
      <c r="C55" s="125" t="s">
        <v>13</v>
      </c>
      <c r="D55" s="125" t="s">
        <v>242</v>
      </c>
      <c r="E55" s="125">
        <v>9980077710</v>
      </c>
      <c r="F55" s="125" t="s">
        <v>235</v>
      </c>
      <c r="G55" s="125"/>
      <c r="H55" s="125"/>
      <c r="I55" s="126">
        <f>I56+I57</f>
        <v>37.419</v>
      </c>
      <c r="J55" s="126">
        <f>J56+J57</f>
        <v>39.261</v>
      </c>
      <c r="K55" s="126">
        <f>K56+K57</f>
        <v>40.927</v>
      </c>
      <c r="L55" s="101"/>
      <c r="M55" s="1">
        <v>1.0686</v>
      </c>
    </row>
    <row r="56" spans="1:13" ht="15" hidden="1">
      <c r="A56" s="134" t="s">
        <v>232</v>
      </c>
      <c r="B56" s="134"/>
      <c r="C56" s="134"/>
      <c r="D56" s="134"/>
      <c r="E56" s="134"/>
      <c r="F56" s="132" t="s">
        <v>235</v>
      </c>
      <c r="G56" s="132">
        <v>310</v>
      </c>
      <c r="H56" s="132"/>
      <c r="I56" s="133"/>
      <c r="J56" s="133">
        <f>I56*L56</f>
        <v>0</v>
      </c>
      <c r="K56" s="133">
        <f>I56*M56</f>
        <v>0</v>
      </c>
      <c r="L56" s="101"/>
      <c r="M56" s="164">
        <v>1.068</v>
      </c>
    </row>
    <row r="57" spans="1:13" ht="15" hidden="1">
      <c r="A57" s="134" t="s">
        <v>232</v>
      </c>
      <c r="B57" s="134"/>
      <c r="C57" s="134"/>
      <c r="D57" s="134"/>
      <c r="E57" s="134"/>
      <c r="F57" s="132" t="s">
        <v>235</v>
      </c>
      <c r="G57" s="132" t="s">
        <v>238</v>
      </c>
      <c r="H57" s="132"/>
      <c r="I57" s="133">
        <v>37.419</v>
      </c>
      <c r="J57" s="126">
        <v>39.261</v>
      </c>
      <c r="K57" s="133">
        <v>40.927</v>
      </c>
      <c r="L57" s="101">
        <v>1.05</v>
      </c>
      <c r="M57" s="164"/>
    </row>
    <row r="58" spans="1:13" ht="15">
      <c r="A58" s="127" t="s">
        <v>261</v>
      </c>
      <c r="B58" s="48"/>
      <c r="C58" s="48" t="s">
        <v>13</v>
      </c>
      <c r="D58" s="48" t="s">
        <v>242</v>
      </c>
      <c r="E58" s="48" t="s">
        <v>262</v>
      </c>
      <c r="F58" s="48"/>
      <c r="G58" s="48"/>
      <c r="H58" s="48"/>
      <c r="I58" s="128">
        <f>I59+I60+I61</f>
        <v>440.99974</v>
      </c>
      <c r="J58" s="128">
        <f>J59+J60+J61</f>
        <v>463.00039400000003</v>
      </c>
      <c r="K58" s="128">
        <f>K59+K60+K61</f>
        <v>480.000478</v>
      </c>
      <c r="L58" s="101"/>
      <c r="M58" s="1">
        <v>1.068</v>
      </c>
    </row>
    <row r="59" spans="1:13" ht="15">
      <c r="A59" s="124" t="s">
        <v>221</v>
      </c>
      <c r="B59" s="125" t="s">
        <v>12</v>
      </c>
      <c r="C59" s="125" t="s">
        <v>13</v>
      </c>
      <c r="D59" s="125" t="s">
        <v>242</v>
      </c>
      <c r="E59" s="125" t="s">
        <v>262</v>
      </c>
      <c r="F59" s="125" t="s">
        <v>222</v>
      </c>
      <c r="G59" s="125" t="s">
        <v>223</v>
      </c>
      <c r="H59" s="125"/>
      <c r="I59" s="126">
        <v>295.87</v>
      </c>
      <c r="J59" s="126">
        <v>310.647</v>
      </c>
      <c r="K59" s="126">
        <v>321.889</v>
      </c>
      <c r="L59" s="101">
        <v>1.05</v>
      </c>
      <c r="M59" s="1">
        <v>1.088</v>
      </c>
    </row>
    <row r="60" spans="1:13" ht="30">
      <c r="A60" s="124" t="s">
        <v>224</v>
      </c>
      <c r="B60" s="125" t="s">
        <v>12</v>
      </c>
      <c r="C60" s="125" t="s">
        <v>13</v>
      </c>
      <c r="D60" s="125" t="s">
        <v>242</v>
      </c>
      <c r="E60" s="125" t="s">
        <v>262</v>
      </c>
      <c r="F60" s="125" t="s">
        <v>225</v>
      </c>
      <c r="G60" s="125" t="s">
        <v>226</v>
      </c>
      <c r="H60" s="125"/>
      <c r="I60" s="126">
        <f>I59*30.2%</f>
        <v>89.35274</v>
      </c>
      <c r="J60" s="126">
        <f>J59*30.2%</f>
        <v>93.815394</v>
      </c>
      <c r="K60" s="126">
        <f>K59*30.2%</f>
        <v>97.210478</v>
      </c>
      <c r="L60" s="101">
        <v>1.05</v>
      </c>
      <c r="M60" s="1">
        <v>1.088</v>
      </c>
    </row>
    <row r="61" spans="1:13" ht="15">
      <c r="A61" s="124" t="s">
        <v>234</v>
      </c>
      <c r="B61" s="125" t="s">
        <v>12</v>
      </c>
      <c r="C61" s="125" t="s">
        <v>13</v>
      </c>
      <c r="D61" s="125" t="s">
        <v>242</v>
      </c>
      <c r="E61" s="125">
        <v>9980077720</v>
      </c>
      <c r="F61" s="125" t="s">
        <v>235</v>
      </c>
      <c r="G61" s="125"/>
      <c r="H61" s="125"/>
      <c r="I61" s="126">
        <f>I62+I63</f>
        <v>55.777</v>
      </c>
      <c r="J61" s="126">
        <f>J62+J63</f>
        <v>58.538</v>
      </c>
      <c r="K61" s="126">
        <f>K62+K63</f>
        <v>60.901</v>
      </c>
      <c r="L61" s="101"/>
      <c r="M61" s="1">
        <v>1.0686</v>
      </c>
    </row>
    <row r="62" spans="1:13" ht="15" hidden="1">
      <c r="A62" s="134" t="s">
        <v>232</v>
      </c>
      <c r="B62" s="134"/>
      <c r="C62" s="134"/>
      <c r="D62" s="134"/>
      <c r="E62" s="134"/>
      <c r="F62" s="132" t="s">
        <v>235</v>
      </c>
      <c r="G62" s="132" t="s">
        <v>237</v>
      </c>
      <c r="H62" s="132"/>
      <c r="I62" s="133">
        <v>0</v>
      </c>
      <c r="J62" s="133">
        <f>I62*L62</f>
        <v>0</v>
      </c>
      <c r="K62" s="133">
        <f>I62*M62</f>
        <v>0</v>
      </c>
      <c r="L62" s="101"/>
      <c r="M62" s="164">
        <v>1.0686</v>
      </c>
    </row>
    <row r="63" spans="1:13" ht="15" hidden="1">
      <c r="A63" s="134" t="s">
        <v>232</v>
      </c>
      <c r="B63" s="134"/>
      <c r="C63" s="134"/>
      <c r="D63" s="134"/>
      <c r="E63" s="134"/>
      <c r="F63" s="132" t="s">
        <v>235</v>
      </c>
      <c r="G63" s="132" t="s">
        <v>238</v>
      </c>
      <c r="H63" s="132"/>
      <c r="I63" s="133">
        <v>55.777</v>
      </c>
      <c r="J63" s="133">
        <v>58.538</v>
      </c>
      <c r="K63" s="133">
        <v>60.901</v>
      </c>
      <c r="L63" s="101">
        <v>1.05</v>
      </c>
      <c r="M63" s="1">
        <v>1.088</v>
      </c>
    </row>
    <row r="64" spans="1:11" ht="15">
      <c r="A64" s="123" t="s">
        <v>263</v>
      </c>
      <c r="B64" s="121"/>
      <c r="C64" s="121" t="s">
        <v>13</v>
      </c>
      <c r="D64" s="121" t="s">
        <v>14</v>
      </c>
      <c r="E64" s="121"/>
      <c r="F64" s="121"/>
      <c r="G64" s="121"/>
      <c r="H64" s="121"/>
      <c r="I64" s="122">
        <f>I65</f>
        <v>1.07</v>
      </c>
      <c r="J64" s="122">
        <f>J65</f>
        <v>1.5</v>
      </c>
      <c r="K64" s="122">
        <f>K65</f>
        <v>0.98</v>
      </c>
    </row>
    <row r="65" spans="1:11" ht="15">
      <c r="A65" s="127" t="s">
        <v>264</v>
      </c>
      <c r="B65" s="48"/>
      <c r="C65" s="48" t="s">
        <v>13</v>
      </c>
      <c r="D65" s="48" t="s">
        <v>14</v>
      </c>
      <c r="E65" s="48" t="s">
        <v>265</v>
      </c>
      <c r="F65" s="48"/>
      <c r="G65" s="48"/>
      <c r="H65" s="48"/>
      <c r="I65" s="128">
        <f>I66</f>
        <v>1.07</v>
      </c>
      <c r="J65" s="128">
        <f>J66</f>
        <v>1.5</v>
      </c>
      <c r="K65" s="128">
        <f>K66</f>
        <v>0.98</v>
      </c>
    </row>
    <row r="66" spans="1:11" ht="15">
      <c r="A66" s="124" t="s">
        <v>234</v>
      </c>
      <c r="B66" s="125" t="s">
        <v>12</v>
      </c>
      <c r="C66" s="125" t="s">
        <v>13</v>
      </c>
      <c r="D66" s="125" t="s">
        <v>14</v>
      </c>
      <c r="E66" s="125" t="s">
        <v>265</v>
      </c>
      <c r="F66" s="125" t="s">
        <v>235</v>
      </c>
      <c r="G66" s="125" t="s">
        <v>236</v>
      </c>
      <c r="H66" s="125" t="s">
        <v>266</v>
      </c>
      <c r="I66" s="126">
        <f>'[1]Лист4'!D60</f>
        <v>1.07</v>
      </c>
      <c r="J66" s="126">
        <f>'[1]Лист4'!E60</f>
        <v>1.5</v>
      </c>
      <c r="K66" s="126">
        <f>'[1]Лист4'!F60</f>
        <v>0.98</v>
      </c>
    </row>
    <row r="67" spans="1:11" ht="15">
      <c r="A67" s="123" t="s">
        <v>267</v>
      </c>
      <c r="B67" s="121"/>
      <c r="C67" s="121" t="s">
        <v>13</v>
      </c>
      <c r="D67" s="121" t="s">
        <v>268</v>
      </c>
      <c r="E67" s="121"/>
      <c r="F67" s="121"/>
      <c r="G67" s="121"/>
      <c r="H67" s="121"/>
      <c r="I67" s="122">
        <f>I68+I80</f>
        <v>5743.089836</v>
      </c>
      <c r="J67" s="122">
        <f>J68+J80</f>
        <v>5181.917366367273</v>
      </c>
      <c r="K67" s="122">
        <f>K68+K80</f>
        <v>5181.917366367273</v>
      </c>
    </row>
    <row r="68" spans="1:11" ht="15">
      <c r="A68" s="116" t="s">
        <v>269</v>
      </c>
      <c r="B68" s="117"/>
      <c r="C68" s="117" t="s">
        <v>13</v>
      </c>
      <c r="D68" s="117" t="s">
        <v>268</v>
      </c>
      <c r="E68" s="117" t="s">
        <v>229</v>
      </c>
      <c r="F68" s="117"/>
      <c r="G68" s="117"/>
      <c r="H68" s="117"/>
      <c r="I68" s="118">
        <f>I69+I70+I71+I75+I76</f>
        <v>4582.313008</v>
      </c>
      <c r="J68" s="118">
        <f>J69+J70+J71+J75+J76</f>
        <v>4134.563106681979</v>
      </c>
      <c r="K68" s="118">
        <f>K69+K70+K71+K75+K76</f>
        <v>4134.563106681979</v>
      </c>
    </row>
    <row r="69" spans="1:13" ht="15">
      <c r="A69" s="124" t="s">
        <v>221</v>
      </c>
      <c r="B69" s="125" t="s">
        <v>270</v>
      </c>
      <c r="C69" s="125" t="s">
        <v>13</v>
      </c>
      <c r="D69" s="125" t="s">
        <v>268</v>
      </c>
      <c r="E69" s="125" t="s">
        <v>229</v>
      </c>
      <c r="F69" s="125" t="s">
        <v>222</v>
      </c>
      <c r="G69" s="125" t="s">
        <v>223</v>
      </c>
      <c r="H69" s="125"/>
      <c r="I69" s="126">
        <v>3080.404</v>
      </c>
      <c r="J69" s="126">
        <f aca="true" t="shared" si="4" ref="J69:J79">I69*L69</f>
        <v>2779.40959289344</v>
      </c>
      <c r="K69" s="126">
        <f aca="true" t="shared" si="5" ref="K69:K79">I69*M69</f>
        <v>2779.40959289344</v>
      </c>
      <c r="L69" s="1">
        <v>0.90228736</v>
      </c>
      <c r="M69" s="1">
        <v>0.90228736</v>
      </c>
    </row>
    <row r="70" spans="1:13" ht="30">
      <c r="A70" s="124" t="s">
        <v>224</v>
      </c>
      <c r="B70" s="125" t="s">
        <v>270</v>
      </c>
      <c r="C70" s="125" t="s">
        <v>13</v>
      </c>
      <c r="D70" s="125" t="s">
        <v>268</v>
      </c>
      <c r="E70" s="125" t="s">
        <v>229</v>
      </c>
      <c r="F70" s="125" t="s">
        <v>225</v>
      </c>
      <c r="G70" s="125" t="s">
        <v>226</v>
      </c>
      <c r="H70" s="125"/>
      <c r="I70" s="126">
        <f>I69*30.2%</f>
        <v>930.282008</v>
      </c>
      <c r="J70" s="126">
        <f t="shared" si="4"/>
        <v>839.3816970538189</v>
      </c>
      <c r="K70" s="126">
        <f t="shared" si="5"/>
        <v>839.3816970538189</v>
      </c>
      <c r="L70" s="1">
        <v>0.90228736</v>
      </c>
      <c r="M70" s="1">
        <v>0.90228736</v>
      </c>
    </row>
    <row r="71" spans="1:13" ht="15">
      <c r="A71" s="124" t="s">
        <v>231</v>
      </c>
      <c r="B71" s="125" t="s">
        <v>270</v>
      </c>
      <c r="C71" s="125" t="s">
        <v>13</v>
      </c>
      <c r="D71" s="125" t="s">
        <v>268</v>
      </c>
      <c r="E71" s="125">
        <v>9980020400</v>
      </c>
      <c r="F71" s="125">
        <v>122</v>
      </c>
      <c r="G71" s="125"/>
      <c r="H71" s="125"/>
      <c r="I71" s="126">
        <f>I72+I73+I74</f>
        <v>0</v>
      </c>
      <c r="J71" s="126">
        <f t="shared" si="4"/>
        <v>0</v>
      </c>
      <c r="K71" s="126">
        <f t="shared" si="5"/>
        <v>0</v>
      </c>
      <c r="L71" s="1">
        <v>0.90228736</v>
      </c>
      <c r="M71" s="1">
        <v>0.90228736</v>
      </c>
    </row>
    <row r="72" spans="1:13" ht="15" hidden="1">
      <c r="A72" s="134" t="s">
        <v>232</v>
      </c>
      <c r="B72" s="134"/>
      <c r="C72" s="134"/>
      <c r="D72" s="134"/>
      <c r="E72" s="134"/>
      <c r="F72" s="132" t="s">
        <v>233</v>
      </c>
      <c r="G72" s="132" t="s">
        <v>244</v>
      </c>
      <c r="H72" s="132"/>
      <c r="I72" s="133">
        <v>0</v>
      </c>
      <c r="J72" s="133">
        <f t="shared" si="4"/>
        <v>0</v>
      </c>
      <c r="K72" s="133">
        <f t="shared" si="5"/>
        <v>0</v>
      </c>
      <c r="L72" s="1">
        <v>0.90228736</v>
      </c>
      <c r="M72" s="1">
        <v>0.90228736</v>
      </c>
    </row>
    <row r="73" spans="1:13" ht="15" hidden="1">
      <c r="A73" s="134" t="s">
        <v>232</v>
      </c>
      <c r="B73" s="134"/>
      <c r="C73" s="134"/>
      <c r="D73" s="134"/>
      <c r="E73" s="134"/>
      <c r="F73" s="132" t="s">
        <v>233</v>
      </c>
      <c r="G73" s="132" t="s">
        <v>271</v>
      </c>
      <c r="H73" s="132"/>
      <c r="I73" s="133">
        <v>0</v>
      </c>
      <c r="J73" s="133">
        <f t="shared" si="4"/>
        <v>0</v>
      </c>
      <c r="K73" s="133">
        <f t="shared" si="5"/>
        <v>0</v>
      </c>
      <c r="L73" s="1">
        <v>0.90228736</v>
      </c>
      <c r="M73" s="1">
        <v>0.90228736</v>
      </c>
    </row>
    <row r="74" spans="1:13" ht="15" hidden="1">
      <c r="A74" s="134" t="s">
        <v>232</v>
      </c>
      <c r="B74" s="134"/>
      <c r="C74" s="134"/>
      <c r="D74" s="134"/>
      <c r="E74" s="134"/>
      <c r="F74" s="132" t="s">
        <v>233</v>
      </c>
      <c r="G74" s="132" t="s">
        <v>236</v>
      </c>
      <c r="H74" s="132"/>
      <c r="I74" s="133">
        <v>0</v>
      </c>
      <c r="J74" s="133">
        <f t="shared" si="4"/>
        <v>0</v>
      </c>
      <c r="K74" s="133">
        <f t="shared" si="5"/>
        <v>0</v>
      </c>
      <c r="L74" s="1">
        <v>0.90228736</v>
      </c>
      <c r="M74" s="1">
        <v>0.90228736</v>
      </c>
    </row>
    <row r="75" spans="1:13" ht="15">
      <c r="A75" s="136" t="s">
        <v>245</v>
      </c>
      <c r="B75" s="125" t="s">
        <v>270</v>
      </c>
      <c r="C75" s="125" t="s">
        <v>13</v>
      </c>
      <c r="D75" s="125" t="s">
        <v>268</v>
      </c>
      <c r="E75" s="125" t="s">
        <v>229</v>
      </c>
      <c r="F75" s="125" t="s">
        <v>246</v>
      </c>
      <c r="G75" s="125" t="s">
        <v>247</v>
      </c>
      <c r="H75" s="125"/>
      <c r="I75" s="126">
        <v>34.56</v>
      </c>
      <c r="J75" s="126">
        <f t="shared" si="4"/>
        <v>31.1830511616</v>
      </c>
      <c r="K75" s="126">
        <f t="shared" si="5"/>
        <v>31.1830511616</v>
      </c>
      <c r="L75" s="1">
        <v>0.90228736</v>
      </c>
      <c r="M75" s="1">
        <v>0.90228736</v>
      </c>
    </row>
    <row r="76" spans="1:13" ht="14.25" customHeight="1">
      <c r="A76" s="124" t="s">
        <v>234</v>
      </c>
      <c r="B76" s="125" t="s">
        <v>270</v>
      </c>
      <c r="C76" s="125" t="s">
        <v>13</v>
      </c>
      <c r="D76" s="125" t="s">
        <v>268</v>
      </c>
      <c r="E76" s="125">
        <v>9980020400</v>
      </c>
      <c r="F76" s="125" t="s">
        <v>235</v>
      </c>
      <c r="G76" s="125"/>
      <c r="H76" s="125"/>
      <c r="I76" s="126">
        <f>I77+I78+I79</f>
        <v>537.067</v>
      </c>
      <c r="J76" s="126">
        <f t="shared" si="4"/>
        <v>484.58876557312</v>
      </c>
      <c r="K76" s="126">
        <f t="shared" si="5"/>
        <v>484.58876557312</v>
      </c>
      <c r="L76" s="1">
        <v>0.90228736</v>
      </c>
      <c r="M76" s="1">
        <v>0.90228736</v>
      </c>
    </row>
    <row r="77" spans="1:13" ht="15" hidden="1">
      <c r="A77" s="134" t="s">
        <v>232</v>
      </c>
      <c r="B77" s="134"/>
      <c r="C77" s="134"/>
      <c r="D77" s="134"/>
      <c r="E77" s="134"/>
      <c r="F77" s="132" t="s">
        <v>235</v>
      </c>
      <c r="G77" s="132" t="s">
        <v>236</v>
      </c>
      <c r="H77" s="132"/>
      <c r="I77" s="133">
        <v>397.457</v>
      </c>
      <c r="J77" s="133">
        <f t="shared" si="4"/>
        <v>358.62042724352</v>
      </c>
      <c r="K77" s="133">
        <f t="shared" si="5"/>
        <v>358.62042724352</v>
      </c>
      <c r="L77" s="1">
        <v>0.90228736</v>
      </c>
      <c r="M77" s="1">
        <v>0.90228736</v>
      </c>
    </row>
    <row r="78" spans="1:13" ht="15" hidden="1">
      <c r="A78" s="134" t="s">
        <v>232</v>
      </c>
      <c r="B78" s="134"/>
      <c r="C78" s="134"/>
      <c r="D78" s="134"/>
      <c r="E78" s="134"/>
      <c r="F78" s="132" t="s">
        <v>235</v>
      </c>
      <c r="G78" s="132" t="s">
        <v>237</v>
      </c>
      <c r="H78" s="132"/>
      <c r="I78" s="133">
        <v>100</v>
      </c>
      <c r="J78" s="133">
        <f t="shared" si="4"/>
        <v>90.228736</v>
      </c>
      <c r="K78" s="133">
        <f t="shared" si="5"/>
        <v>90.228736</v>
      </c>
      <c r="L78" s="1">
        <v>0.90228736</v>
      </c>
      <c r="M78" s="1">
        <v>0.90228736</v>
      </c>
    </row>
    <row r="79" spans="1:13" ht="15" hidden="1">
      <c r="A79" s="134" t="s">
        <v>232</v>
      </c>
      <c r="B79" s="134"/>
      <c r="C79" s="134"/>
      <c r="D79" s="134"/>
      <c r="E79" s="134"/>
      <c r="F79" s="132" t="s">
        <v>235</v>
      </c>
      <c r="G79" s="132" t="s">
        <v>238</v>
      </c>
      <c r="H79" s="132"/>
      <c r="I79" s="133">
        <v>39.61</v>
      </c>
      <c r="J79" s="133">
        <f t="shared" si="4"/>
        <v>35.7396023296</v>
      </c>
      <c r="K79" s="133">
        <f t="shared" si="5"/>
        <v>35.7396023296</v>
      </c>
      <c r="L79" s="1">
        <v>0.90228736</v>
      </c>
      <c r="M79" s="1">
        <v>0.90228736</v>
      </c>
    </row>
    <row r="80" spans="1:13" ht="15">
      <c r="A80" s="127" t="s">
        <v>272</v>
      </c>
      <c r="B80" s="137"/>
      <c r="C80" s="137"/>
      <c r="D80" s="137"/>
      <c r="E80" s="137"/>
      <c r="F80" s="138"/>
      <c r="G80" s="138"/>
      <c r="H80" s="138"/>
      <c r="I80" s="135">
        <f>I81+I84</f>
        <v>1160.776828</v>
      </c>
      <c r="J80" s="135">
        <f>J81+J84</f>
        <v>1047.354259685294</v>
      </c>
      <c r="K80" s="135">
        <f>K81+K84</f>
        <v>1047.354259685294</v>
      </c>
      <c r="L80" s="165"/>
      <c r="M80" s="165"/>
    </row>
    <row r="81" spans="1:13" ht="15">
      <c r="A81" s="127" t="s">
        <v>273</v>
      </c>
      <c r="B81" s="48"/>
      <c r="C81" s="48" t="s">
        <v>13</v>
      </c>
      <c r="D81" s="48" t="s">
        <v>268</v>
      </c>
      <c r="E81" s="48" t="s">
        <v>274</v>
      </c>
      <c r="F81" s="48"/>
      <c r="G81" s="48"/>
      <c r="H81" s="48"/>
      <c r="I81" s="128">
        <f>I82+I83</f>
        <v>743.208942</v>
      </c>
      <c r="J81" s="128">
        <f>J82+J83</f>
        <v>670.5880342055731</v>
      </c>
      <c r="K81" s="128">
        <f>K82+K83</f>
        <v>670.5880342055731</v>
      </c>
      <c r="L81" s="1">
        <v>0.90228736</v>
      </c>
      <c r="M81" s="1">
        <v>0.90228736</v>
      </c>
    </row>
    <row r="82" spans="1:13" ht="15">
      <c r="A82" s="124" t="s">
        <v>221</v>
      </c>
      <c r="B82" s="125" t="s">
        <v>275</v>
      </c>
      <c r="C82" s="125" t="s">
        <v>13</v>
      </c>
      <c r="D82" s="125" t="s">
        <v>268</v>
      </c>
      <c r="E82" s="125" t="s">
        <v>274</v>
      </c>
      <c r="F82" s="125" t="s">
        <v>222</v>
      </c>
      <c r="G82" s="125" t="s">
        <v>223</v>
      </c>
      <c r="H82" s="125"/>
      <c r="I82" s="126">
        <v>570.821</v>
      </c>
      <c r="J82" s="126">
        <f>I82*L82</f>
        <v>515.04457312256</v>
      </c>
      <c r="K82" s="126">
        <f>I82*M82</f>
        <v>515.04457312256</v>
      </c>
      <c r="L82" s="1">
        <v>0.90228736</v>
      </c>
      <c r="M82" s="1">
        <v>0.90228736</v>
      </c>
    </row>
    <row r="83" spans="1:13" ht="30">
      <c r="A83" s="124" t="s">
        <v>224</v>
      </c>
      <c r="B83" s="125" t="s">
        <v>275</v>
      </c>
      <c r="C83" s="125" t="s">
        <v>13</v>
      </c>
      <c r="D83" s="125" t="s">
        <v>268</v>
      </c>
      <c r="E83" s="125" t="s">
        <v>274</v>
      </c>
      <c r="F83" s="125" t="s">
        <v>225</v>
      </c>
      <c r="G83" s="125" t="s">
        <v>226</v>
      </c>
      <c r="H83" s="125"/>
      <c r="I83" s="126">
        <f>I82*30.2%</f>
        <v>172.387942</v>
      </c>
      <c r="J83" s="126">
        <f>I83*L83</f>
        <v>155.5434610830131</v>
      </c>
      <c r="K83" s="126">
        <f>I83*M83</f>
        <v>155.5434610830131</v>
      </c>
      <c r="L83" s="1">
        <v>0.90228736</v>
      </c>
      <c r="M83" s="1">
        <v>0.90228736</v>
      </c>
    </row>
    <row r="84" spans="1:13" ht="15">
      <c r="A84" s="127" t="s">
        <v>276</v>
      </c>
      <c r="B84" s="48"/>
      <c r="C84" s="48" t="s">
        <v>13</v>
      </c>
      <c r="D84" s="48" t="s">
        <v>268</v>
      </c>
      <c r="E84" s="48" t="s">
        <v>229</v>
      </c>
      <c r="F84" s="48"/>
      <c r="G84" s="48"/>
      <c r="H84" s="48"/>
      <c r="I84" s="128">
        <f>I90+I94+I89+I87+I85+I86</f>
        <v>417.56788600000004</v>
      </c>
      <c r="J84" s="128">
        <f>J90+J94+J89+J87+J85+J86</f>
        <v>376.7662254797209</v>
      </c>
      <c r="K84" s="128">
        <f>K90+K94+K89+K87+K85+K86</f>
        <v>376.7662254797209</v>
      </c>
      <c r="L84" s="1">
        <v>0.90228736</v>
      </c>
      <c r="M84" s="1">
        <v>0.90228736</v>
      </c>
    </row>
    <row r="85" spans="1:13" ht="15">
      <c r="A85" s="124" t="s">
        <v>221</v>
      </c>
      <c r="B85" s="125" t="s">
        <v>275</v>
      </c>
      <c r="C85" s="125" t="s">
        <v>13</v>
      </c>
      <c r="D85" s="125" t="s">
        <v>268</v>
      </c>
      <c r="E85" s="125" t="s">
        <v>229</v>
      </c>
      <c r="F85" s="125" t="s">
        <v>222</v>
      </c>
      <c r="G85" s="125" t="s">
        <v>223</v>
      </c>
      <c r="H85" s="125"/>
      <c r="I85" s="126">
        <v>273.493</v>
      </c>
      <c r="J85" s="126">
        <f aca="true" t="shared" si="6" ref="J85:J94">I85*L85</f>
        <v>246.76927694847998</v>
      </c>
      <c r="K85" s="126">
        <f aca="true" t="shared" si="7" ref="K85:K94">I85*M85</f>
        <v>246.76927694847998</v>
      </c>
      <c r="L85" s="1">
        <v>0.90228736</v>
      </c>
      <c r="M85" s="1">
        <v>0.90228736</v>
      </c>
    </row>
    <row r="86" spans="1:13" ht="30">
      <c r="A86" s="124" t="s">
        <v>224</v>
      </c>
      <c r="B86" s="125" t="s">
        <v>275</v>
      </c>
      <c r="C86" s="125" t="s">
        <v>13</v>
      </c>
      <c r="D86" s="125" t="s">
        <v>268</v>
      </c>
      <c r="E86" s="125" t="s">
        <v>229</v>
      </c>
      <c r="F86" s="125" t="s">
        <v>225</v>
      </c>
      <c r="G86" s="125" t="s">
        <v>226</v>
      </c>
      <c r="H86" s="125"/>
      <c r="I86" s="126">
        <f>I85*30.2%</f>
        <v>82.594886</v>
      </c>
      <c r="J86" s="126">
        <f t="shared" si="6"/>
        <v>74.52432163844097</v>
      </c>
      <c r="K86" s="126">
        <f t="shared" si="7"/>
        <v>74.52432163844097</v>
      </c>
      <c r="L86" s="1">
        <v>0.90228736</v>
      </c>
      <c r="M86" s="1">
        <v>0.90228736</v>
      </c>
    </row>
    <row r="87" spans="1:13" ht="15" hidden="1">
      <c r="A87" s="124" t="s">
        <v>231</v>
      </c>
      <c r="B87" s="125" t="s">
        <v>275</v>
      </c>
      <c r="C87" s="125" t="s">
        <v>13</v>
      </c>
      <c r="D87" s="125" t="s">
        <v>268</v>
      </c>
      <c r="E87" s="125" t="s">
        <v>229</v>
      </c>
      <c r="F87" s="125">
        <v>122</v>
      </c>
      <c r="G87" s="125"/>
      <c r="H87" s="125"/>
      <c r="I87" s="126">
        <f>I88</f>
        <v>0</v>
      </c>
      <c r="J87" s="126">
        <f t="shared" si="6"/>
        <v>0</v>
      </c>
      <c r="K87" s="126">
        <f t="shared" si="7"/>
        <v>0</v>
      </c>
      <c r="L87" s="1">
        <v>0.90228736</v>
      </c>
      <c r="M87" s="1">
        <v>0.90228736</v>
      </c>
    </row>
    <row r="88" spans="1:13" ht="15" hidden="1">
      <c r="A88" s="134" t="s">
        <v>232</v>
      </c>
      <c r="B88" s="134"/>
      <c r="C88" s="134"/>
      <c r="D88" s="134"/>
      <c r="E88" s="134"/>
      <c r="F88" s="132" t="s">
        <v>233</v>
      </c>
      <c r="G88" s="132" t="s">
        <v>244</v>
      </c>
      <c r="H88" s="132"/>
      <c r="I88" s="133"/>
      <c r="J88" s="133">
        <f t="shared" si="6"/>
        <v>0</v>
      </c>
      <c r="K88" s="133">
        <f t="shared" si="7"/>
        <v>0</v>
      </c>
      <c r="L88" s="1">
        <v>0.90228736</v>
      </c>
      <c r="M88" s="1">
        <v>0.90228736</v>
      </c>
    </row>
    <row r="89" spans="1:13" ht="15">
      <c r="A89" s="124" t="s">
        <v>245</v>
      </c>
      <c r="B89" s="125" t="s">
        <v>275</v>
      </c>
      <c r="C89" s="125" t="s">
        <v>13</v>
      </c>
      <c r="D89" s="125" t="s">
        <v>268</v>
      </c>
      <c r="E89" s="125" t="s">
        <v>229</v>
      </c>
      <c r="F89" s="125">
        <v>242</v>
      </c>
      <c r="G89" s="125">
        <v>221</v>
      </c>
      <c r="H89" s="125"/>
      <c r="I89" s="139">
        <v>8.28</v>
      </c>
      <c r="J89" s="126">
        <f t="shared" si="6"/>
        <v>7.470939340799999</v>
      </c>
      <c r="K89" s="126">
        <f t="shared" si="7"/>
        <v>7.470939340799999</v>
      </c>
      <c r="L89" s="1">
        <v>0.90228736</v>
      </c>
      <c r="M89" s="1">
        <v>0.90228736</v>
      </c>
    </row>
    <row r="90" spans="1:13" ht="15">
      <c r="A90" s="124" t="s">
        <v>234</v>
      </c>
      <c r="B90" s="125" t="s">
        <v>275</v>
      </c>
      <c r="C90" s="125" t="s">
        <v>13</v>
      </c>
      <c r="D90" s="125" t="s">
        <v>268</v>
      </c>
      <c r="E90" s="125" t="s">
        <v>229</v>
      </c>
      <c r="F90" s="125">
        <v>244</v>
      </c>
      <c r="G90" s="125"/>
      <c r="H90" s="125"/>
      <c r="I90" s="139">
        <f>I91+I92+I93</f>
        <v>47.2</v>
      </c>
      <c r="J90" s="126">
        <f t="shared" si="6"/>
        <v>42.587963392</v>
      </c>
      <c r="K90" s="126">
        <f t="shared" si="7"/>
        <v>42.587963392</v>
      </c>
      <c r="L90" s="1">
        <v>0.90228736</v>
      </c>
      <c r="M90" s="1">
        <v>0.90228736</v>
      </c>
    </row>
    <row r="91" spans="1:13" ht="15" hidden="1">
      <c r="A91" s="134" t="s">
        <v>232</v>
      </c>
      <c r="B91" s="134"/>
      <c r="C91" s="134"/>
      <c r="D91" s="134"/>
      <c r="E91" s="134"/>
      <c r="F91" s="132" t="s">
        <v>235</v>
      </c>
      <c r="G91" s="132" t="s">
        <v>236</v>
      </c>
      <c r="H91" s="132"/>
      <c r="I91" s="133">
        <v>27.2</v>
      </c>
      <c r="J91" s="133">
        <f t="shared" si="6"/>
        <v>24.542216191999998</v>
      </c>
      <c r="K91" s="133">
        <f t="shared" si="7"/>
        <v>24.542216191999998</v>
      </c>
      <c r="L91" s="1">
        <v>0.90228736</v>
      </c>
      <c r="M91" s="1">
        <v>0.90228736</v>
      </c>
    </row>
    <row r="92" spans="1:13" ht="15" hidden="1">
      <c r="A92" s="134" t="s">
        <v>232</v>
      </c>
      <c r="B92" s="134"/>
      <c r="C92" s="134"/>
      <c r="D92" s="134"/>
      <c r="E92" s="134"/>
      <c r="F92" s="132" t="s">
        <v>235</v>
      </c>
      <c r="G92" s="132">
        <v>310</v>
      </c>
      <c r="H92" s="132"/>
      <c r="I92" s="133">
        <v>20</v>
      </c>
      <c r="J92" s="133">
        <f t="shared" si="6"/>
        <v>18.0457472</v>
      </c>
      <c r="K92" s="133">
        <f t="shared" si="7"/>
        <v>18.0457472</v>
      </c>
      <c r="L92" s="1">
        <v>0.90228736</v>
      </c>
      <c r="M92" s="1">
        <v>0.90228736</v>
      </c>
    </row>
    <row r="93" spans="1:13" ht="15" hidden="1">
      <c r="A93" s="134" t="s">
        <v>232</v>
      </c>
      <c r="B93" s="134"/>
      <c r="C93" s="134"/>
      <c r="D93" s="134"/>
      <c r="E93" s="134"/>
      <c r="F93" s="132" t="s">
        <v>235</v>
      </c>
      <c r="G93" s="132">
        <v>346</v>
      </c>
      <c r="H93" s="132"/>
      <c r="I93" s="133"/>
      <c r="J93" s="133">
        <f t="shared" si="6"/>
        <v>0</v>
      </c>
      <c r="K93" s="133">
        <f t="shared" si="7"/>
        <v>0</v>
      </c>
      <c r="L93" s="1">
        <v>0.90228736</v>
      </c>
      <c r="M93" s="1">
        <v>0.90228736</v>
      </c>
    </row>
    <row r="94" spans="1:13" ht="15">
      <c r="A94" s="124" t="s">
        <v>256</v>
      </c>
      <c r="B94" s="125" t="s">
        <v>275</v>
      </c>
      <c r="C94" s="125" t="s">
        <v>13</v>
      </c>
      <c r="D94" s="125" t="s">
        <v>268</v>
      </c>
      <c r="E94" s="125">
        <v>9980020400</v>
      </c>
      <c r="F94" s="125" t="s">
        <v>257</v>
      </c>
      <c r="G94" s="125" t="s">
        <v>258</v>
      </c>
      <c r="H94" s="125"/>
      <c r="I94" s="126">
        <v>6</v>
      </c>
      <c r="J94" s="126">
        <f t="shared" si="6"/>
        <v>5.41372416</v>
      </c>
      <c r="K94" s="126">
        <f t="shared" si="7"/>
        <v>5.41372416</v>
      </c>
      <c r="L94" s="1">
        <v>0.90228736</v>
      </c>
      <c r="M94" s="1">
        <v>0.90228736</v>
      </c>
    </row>
    <row r="95" spans="1:11" ht="15" hidden="1">
      <c r="A95" s="123" t="s">
        <v>277</v>
      </c>
      <c r="B95" s="121"/>
      <c r="C95" s="121" t="s">
        <v>13</v>
      </c>
      <c r="D95" s="121" t="s">
        <v>278</v>
      </c>
      <c r="E95" s="121"/>
      <c r="F95" s="121"/>
      <c r="G95" s="121"/>
      <c r="H95" s="121"/>
      <c r="I95" s="122">
        <f aca="true" t="shared" si="8" ref="I95:K96">I96</f>
        <v>0</v>
      </c>
      <c r="J95" s="122">
        <f t="shared" si="8"/>
        <v>0</v>
      </c>
      <c r="K95" s="122">
        <f t="shared" si="8"/>
        <v>0</v>
      </c>
    </row>
    <row r="96" spans="1:11" ht="15" hidden="1">
      <c r="A96" s="116" t="s">
        <v>279</v>
      </c>
      <c r="B96" s="117"/>
      <c r="C96" s="117" t="s">
        <v>13</v>
      </c>
      <c r="D96" s="117" t="s">
        <v>278</v>
      </c>
      <c r="E96" s="117" t="s">
        <v>280</v>
      </c>
      <c r="F96" s="117"/>
      <c r="G96" s="117"/>
      <c r="H96" s="117"/>
      <c r="I96" s="118">
        <f t="shared" si="8"/>
        <v>0</v>
      </c>
      <c r="J96" s="118">
        <f t="shared" si="8"/>
        <v>0</v>
      </c>
      <c r="K96" s="118">
        <f t="shared" si="8"/>
        <v>0</v>
      </c>
    </row>
    <row r="97" spans="1:13" ht="15" hidden="1">
      <c r="A97" s="140" t="s">
        <v>281</v>
      </c>
      <c r="B97" s="125" t="s">
        <v>12</v>
      </c>
      <c r="C97" s="125" t="s">
        <v>13</v>
      </c>
      <c r="D97" s="125" t="s">
        <v>278</v>
      </c>
      <c r="E97" s="125" t="s">
        <v>280</v>
      </c>
      <c r="F97" s="125" t="s">
        <v>282</v>
      </c>
      <c r="G97" s="125" t="s">
        <v>283</v>
      </c>
      <c r="H97" s="125"/>
      <c r="I97" s="126">
        <v>0</v>
      </c>
      <c r="J97" s="126">
        <f>I97*L97</f>
        <v>0</v>
      </c>
      <c r="K97" s="126">
        <f>I97*M97</f>
        <v>0</v>
      </c>
      <c r="L97" s="1">
        <v>0.90228736</v>
      </c>
      <c r="M97" s="1">
        <v>0.90228736</v>
      </c>
    </row>
    <row r="98" spans="1:13" ht="15">
      <c r="A98" s="123" t="s">
        <v>284</v>
      </c>
      <c r="B98" s="121"/>
      <c r="C98" s="121" t="s">
        <v>13</v>
      </c>
      <c r="D98" s="121" t="s">
        <v>285</v>
      </c>
      <c r="E98" s="121"/>
      <c r="F98" s="121"/>
      <c r="G98" s="121"/>
      <c r="H98" s="121"/>
      <c r="I98" s="122">
        <f>I99+I101+I107</f>
        <v>5309.55862</v>
      </c>
      <c r="J98" s="122">
        <f>J99+J101+J107</f>
        <v>4845.779388853042</v>
      </c>
      <c r="K98" s="122">
        <f>K99+K101+K107</f>
        <v>4845.779388853042</v>
      </c>
      <c r="M98" s="101"/>
    </row>
    <row r="99" spans="1:11" ht="15">
      <c r="A99" s="127" t="s">
        <v>286</v>
      </c>
      <c r="B99" s="48"/>
      <c r="C99" s="48" t="s">
        <v>13</v>
      </c>
      <c r="D99" s="48" t="s">
        <v>285</v>
      </c>
      <c r="E99" s="48" t="s">
        <v>287</v>
      </c>
      <c r="F99" s="48"/>
      <c r="G99" s="48"/>
      <c r="H99" s="48"/>
      <c r="I99" s="128">
        <f>I100</f>
        <v>15</v>
      </c>
      <c r="J99" s="128">
        <f>J100</f>
        <v>13.534310399999999</v>
      </c>
      <c r="K99" s="128">
        <f>K100</f>
        <v>13.534310399999999</v>
      </c>
    </row>
    <row r="100" spans="1:13" ht="15">
      <c r="A100" s="124" t="s">
        <v>234</v>
      </c>
      <c r="B100" s="125" t="s">
        <v>12</v>
      </c>
      <c r="C100" s="125" t="s">
        <v>13</v>
      </c>
      <c r="D100" s="125" t="s">
        <v>285</v>
      </c>
      <c r="E100" s="125" t="s">
        <v>287</v>
      </c>
      <c r="F100" s="125">
        <v>244</v>
      </c>
      <c r="G100" s="125">
        <v>226</v>
      </c>
      <c r="H100" s="125"/>
      <c r="I100" s="126">
        <v>15</v>
      </c>
      <c r="J100" s="126">
        <f>I100*L100</f>
        <v>13.534310399999999</v>
      </c>
      <c r="K100" s="126">
        <f>I100*M100</f>
        <v>13.534310399999999</v>
      </c>
      <c r="L100" s="1">
        <v>0.90228736</v>
      </c>
      <c r="M100" s="1">
        <v>0.90228736</v>
      </c>
    </row>
    <row r="101" spans="1:11" ht="15">
      <c r="A101" s="141" t="s">
        <v>288</v>
      </c>
      <c r="B101" s="48"/>
      <c r="C101" s="48" t="s">
        <v>13</v>
      </c>
      <c r="D101" s="48" t="s">
        <v>285</v>
      </c>
      <c r="E101" s="48" t="s">
        <v>289</v>
      </c>
      <c r="F101" s="48"/>
      <c r="G101" s="48"/>
      <c r="H101" s="48"/>
      <c r="I101" s="128">
        <f>I102</f>
        <v>563.2</v>
      </c>
      <c r="J101" s="128">
        <f>J102</f>
        <v>563.2</v>
      </c>
      <c r="K101" s="128">
        <f>K102</f>
        <v>563.2</v>
      </c>
    </row>
    <row r="102" spans="1:11" ht="15">
      <c r="A102" s="124" t="s">
        <v>234</v>
      </c>
      <c r="B102" s="125" t="s">
        <v>12</v>
      </c>
      <c r="C102" s="125" t="s">
        <v>13</v>
      </c>
      <c r="D102" s="125" t="s">
        <v>285</v>
      </c>
      <c r="E102" s="125">
        <v>9980077730</v>
      </c>
      <c r="F102" s="125" t="s">
        <v>235</v>
      </c>
      <c r="G102" s="125"/>
      <c r="H102" s="125"/>
      <c r="I102" s="126">
        <f>I103+I104+I105+I106</f>
        <v>563.2</v>
      </c>
      <c r="J102" s="126">
        <f>J103+J104+J105+J106</f>
        <v>563.2</v>
      </c>
      <c r="K102" s="126">
        <f>K103+K104+K105+K106</f>
        <v>563.2</v>
      </c>
    </row>
    <row r="103" spans="1:13" ht="15" hidden="1">
      <c r="A103" s="134" t="s">
        <v>232</v>
      </c>
      <c r="B103" s="134"/>
      <c r="C103" s="134"/>
      <c r="D103" s="134"/>
      <c r="E103" s="134"/>
      <c r="F103" s="132" t="s">
        <v>235</v>
      </c>
      <c r="G103" s="132">
        <v>225</v>
      </c>
      <c r="H103" s="132"/>
      <c r="I103" s="133">
        <v>100</v>
      </c>
      <c r="J103" s="133">
        <f>I103</f>
        <v>100</v>
      </c>
      <c r="K103" s="133">
        <f>I103</f>
        <v>100</v>
      </c>
      <c r="L103" s="164"/>
      <c r="M103" s="164"/>
    </row>
    <row r="104" spans="1:13" ht="15" hidden="1">
      <c r="A104" s="134" t="s">
        <v>232</v>
      </c>
      <c r="B104" s="134"/>
      <c r="C104" s="134"/>
      <c r="D104" s="134"/>
      <c r="E104" s="134"/>
      <c r="F104" s="132" t="s">
        <v>235</v>
      </c>
      <c r="G104" s="132" t="s">
        <v>236</v>
      </c>
      <c r="H104" s="132"/>
      <c r="I104" s="133">
        <v>113.2</v>
      </c>
      <c r="J104" s="133">
        <f>I104</f>
        <v>113.2</v>
      </c>
      <c r="K104" s="133">
        <f>I104</f>
        <v>113.2</v>
      </c>
      <c r="L104" s="164"/>
      <c r="M104" s="164"/>
    </row>
    <row r="105" spans="1:13" ht="15" hidden="1">
      <c r="A105" s="134" t="s">
        <v>232</v>
      </c>
      <c r="B105" s="134"/>
      <c r="C105" s="134"/>
      <c r="D105" s="134"/>
      <c r="E105" s="134"/>
      <c r="F105" s="132" t="s">
        <v>235</v>
      </c>
      <c r="G105" s="132">
        <v>310</v>
      </c>
      <c r="H105" s="132"/>
      <c r="I105" s="133">
        <v>150</v>
      </c>
      <c r="J105" s="133">
        <f>I105</f>
        <v>150</v>
      </c>
      <c r="K105" s="133">
        <f>I105</f>
        <v>150</v>
      </c>
      <c r="L105" s="164"/>
      <c r="M105" s="164"/>
    </row>
    <row r="106" spans="1:13" ht="15" hidden="1">
      <c r="A106" s="134" t="s">
        <v>232</v>
      </c>
      <c r="B106" s="134"/>
      <c r="C106" s="134"/>
      <c r="D106" s="134"/>
      <c r="E106" s="134"/>
      <c r="F106" s="132" t="s">
        <v>235</v>
      </c>
      <c r="G106" s="132" t="s">
        <v>238</v>
      </c>
      <c r="H106" s="132"/>
      <c r="I106" s="133">
        <f>150+50</f>
        <v>200</v>
      </c>
      <c r="J106" s="133">
        <f>I106</f>
        <v>200</v>
      </c>
      <c r="K106" s="133">
        <f>I106</f>
        <v>200</v>
      </c>
      <c r="L106" s="164"/>
      <c r="M106" s="164"/>
    </row>
    <row r="107" spans="1:11" ht="15">
      <c r="A107" s="127" t="s">
        <v>290</v>
      </c>
      <c r="B107" s="48"/>
      <c r="C107" s="48" t="s">
        <v>13</v>
      </c>
      <c r="D107" s="48" t="s">
        <v>285</v>
      </c>
      <c r="E107" s="48" t="s">
        <v>291</v>
      </c>
      <c r="F107" s="48"/>
      <c r="G107" s="48"/>
      <c r="H107" s="48"/>
      <c r="I107" s="128">
        <f>I108</f>
        <v>4731.35862</v>
      </c>
      <c r="J107" s="128">
        <f>J108</f>
        <v>4269.045078453042</v>
      </c>
      <c r="K107" s="128">
        <f>K108</f>
        <v>4269.045078453042</v>
      </c>
    </row>
    <row r="108" spans="1:13" ht="30">
      <c r="A108" s="140" t="s">
        <v>292</v>
      </c>
      <c r="B108" s="125" t="s">
        <v>12</v>
      </c>
      <c r="C108" s="125" t="s">
        <v>13</v>
      </c>
      <c r="D108" s="125" t="s">
        <v>285</v>
      </c>
      <c r="E108" s="125" t="s">
        <v>291</v>
      </c>
      <c r="F108" s="125" t="s">
        <v>293</v>
      </c>
      <c r="G108" s="125" t="s">
        <v>294</v>
      </c>
      <c r="H108" s="125"/>
      <c r="I108" s="126">
        <f>I109+I110+I111+I112+I113+I114+I115+I116</f>
        <v>4731.35862</v>
      </c>
      <c r="J108" s="126">
        <f>J109+J110+J111+J112+J113+J114+J115+J116</f>
        <v>4269.045078453042</v>
      </c>
      <c r="K108" s="126">
        <f>K109+K110+K111+K112+K113+K114+K115+K116</f>
        <v>4269.045078453042</v>
      </c>
      <c r="L108" s="1">
        <v>0.90228736</v>
      </c>
      <c r="M108" s="1">
        <v>0.90228736</v>
      </c>
    </row>
    <row r="109" spans="1:13" ht="15" hidden="1">
      <c r="A109" s="134" t="s">
        <v>232</v>
      </c>
      <c r="B109" s="134"/>
      <c r="C109" s="134"/>
      <c r="D109" s="134"/>
      <c r="E109" s="134"/>
      <c r="F109" s="132">
        <v>111</v>
      </c>
      <c r="G109" s="132">
        <v>211</v>
      </c>
      <c r="H109" s="132"/>
      <c r="I109" s="133">
        <v>2898.31</v>
      </c>
      <c r="J109" s="133">
        <f aca="true" t="shared" si="9" ref="J109:J116">I109*L109</f>
        <v>2615.1084783615997</v>
      </c>
      <c r="K109" s="133">
        <f aca="true" t="shared" si="10" ref="K109:K116">M109*I109</f>
        <v>2615.1084783615997</v>
      </c>
      <c r="L109" s="1">
        <v>0.90228736</v>
      </c>
      <c r="M109" s="1">
        <v>0.90228736</v>
      </c>
    </row>
    <row r="110" spans="1:13" ht="15" hidden="1">
      <c r="A110" s="134" t="s">
        <v>232</v>
      </c>
      <c r="B110" s="134"/>
      <c r="C110" s="134"/>
      <c r="D110" s="134"/>
      <c r="E110" s="134"/>
      <c r="F110" s="132">
        <v>119</v>
      </c>
      <c r="G110" s="132">
        <v>213</v>
      </c>
      <c r="H110" s="132"/>
      <c r="I110" s="133">
        <f>I109*30.2%</f>
        <v>875.2896199999999</v>
      </c>
      <c r="J110" s="133">
        <f t="shared" si="9"/>
        <v>789.7627604652031</v>
      </c>
      <c r="K110" s="133">
        <f t="shared" si="10"/>
        <v>789.7627604652031</v>
      </c>
      <c r="L110" s="1">
        <v>0.90228736</v>
      </c>
      <c r="M110" s="1">
        <v>0.90228736</v>
      </c>
    </row>
    <row r="111" spans="1:13" ht="15" hidden="1">
      <c r="A111" s="134" t="s">
        <v>232</v>
      </c>
      <c r="B111" s="134"/>
      <c r="C111" s="134"/>
      <c r="D111" s="134"/>
      <c r="E111" s="134"/>
      <c r="F111" s="132">
        <v>244</v>
      </c>
      <c r="G111" s="132">
        <v>221</v>
      </c>
      <c r="H111" s="132"/>
      <c r="I111" s="133">
        <v>67.44</v>
      </c>
      <c r="J111" s="133">
        <f t="shared" si="9"/>
        <v>60.8502595584</v>
      </c>
      <c r="K111" s="133">
        <f t="shared" si="10"/>
        <v>60.8502595584</v>
      </c>
      <c r="L111" s="1">
        <v>0.90228736</v>
      </c>
      <c r="M111" s="1">
        <v>0.90228736</v>
      </c>
    </row>
    <row r="112" spans="1:13" ht="15" hidden="1">
      <c r="A112" s="134" t="s">
        <v>232</v>
      </c>
      <c r="B112" s="134"/>
      <c r="C112" s="134"/>
      <c r="D112" s="134"/>
      <c r="E112" s="134"/>
      <c r="F112" s="132">
        <v>244</v>
      </c>
      <c r="G112" s="132">
        <v>225</v>
      </c>
      <c r="H112" s="132"/>
      <c r="I112" s="133">
        <v>70</v>
      </c>
      <c r="J112" s="133">
        <f t="shared" si="9"/>
        <v>63.1601152</v>
      </c>
      <c r="K112" s="133">
        <f t="shared" si="10"/>
        <v>63.1601152</v>
      </c>
      <c r="L112" s="1">
        <v>0.90228736</v>
      </c>
      <c r="M112" s="1">
        <v>0.90228736</v>
      </c>
    </row>
    <row r="113" spans="1:13" ht="15" hidden="1">
      <c r="A113" s="134" t="s">
        <v>232</v>
      </c>
      <c r="B113" s="134"/>
      <c r="C113" s="134"/>
      <c r="D113" s="134"/>
      <c r="E113" s="134"/>
      <c r="F113" s="132">
        <v>244</v>
      </c>
      <c r="G113" s="132">
        <v>226</v>
      </c>
      <c r="H113" s="132"/>
      <c r="I113" s="133">
        <v>60.43</v>
      </c>
      <c r="J113" s="133">
        <f t="shared" si="9"/>
        <v>54.5252251648</v>
      </c>
      <c r="K113" s="133">
        <f t="shared" si="10"/>
        <v>54.5252251648</v>
      </c>
      <c r="L113" s="1">
        <v>0.90228736</v>
      </c>
      <c r="M113" s="1">
        <v>0.90228736</v>
      </c>
    </row>
    <row r="114" spans="1:13" ht="15" hidden="1">
      <c r="A114" s="134" t="s">
        <v>232</v>
      </c>
      <c r="B114" s="134"/>
      <c r="C114" s="134"/>
      <c r="D114" s="134"/>
      <c r="E114" s="134"/>
      <c r="F114" s="132">
        <v>244</v>
      </c>
      <c r="G114" s="132">
        <v>310</v>
      </c>
      <c r="H114" s="132"/>
      <c r="I114" s="133">
        <v>530</v>
      </c>
      <c r="J114" s="133">
        <f t="shared" si="9"/>
        <v>478.2123008</v>
      </c>
      <c r="K114" s="133">
        <f t="shared" si="10"/>
        <v>478.2123008</v>
      </c>
      <c r="L114" s="1">
        <v>0.90228736</v>
      </c>
      <c r="M114" s="1">
        <v>0.90228736</v>
      </c>
    </row>
    <row r="115" spans="1:13" ht="15" hidden="1">
      <c r="A115" s="134" t="s">
        <v>232</v>
      </c>
      <c r="B115" s="134"/>
      <c r="C115" s="134"/>
      <c r="D115" s="134"/>
      <c r="E115" s="134"/>
      <c r="F115" s="132">
        <v>244</v>
      </c>
      <c r="G115" s="132">
        <v>346</v>
      </c>
      <c r="H115" s="132"/>
      <c r="I115" s="133">
        <v>200</v>
      </c>
      <c r="J115" s="133">
        <f t="shared" si="9"/>
        <v>180.457472</v>
      </c>
      <c r="K115" s="133">
        <f t="shared" si="10"/>
        <v>180.457472</v>
      </c>
      <c r="L115" s="1">
        <v>0.90228736</v>
      </c>
      <c r="M115" s="1">
        <v>0.90228736</v>
      </c>
    </row>
    <row r="116" spans="1:13" ht="15" hidden="1">
      <c r="A116" s="134" t="s">
        <v>232</v>
      </c>
      <c r="B116" s="134"/>
      <c r="C116" s="134"/>
      <c r="D116" s="134"/>
      <c r="E116" s="134"/>
      <c r="F116" s="132">
        <v>852</v>
      </c>
      <c r="G116" s="132">
        <v>291</v>
      </c>
      <c r="H116" s="132"/>
      <c r="I116" s="133">
        <v>29.889</v>
      </c>
      <c r="J116" s="133">
        <f t="shared" si="9"/>
        <v>26.96846690304</v>
      </c>
      <c r="K116" s="133">
        <f t="shared" si="10"/>
        <v>26.96846690304</v>
      </c>
      <c r="L116" s="1">
        <v>0.90228736</v>
      </c>
      <c r="M116" s="1">
        <v>0.90228736</v>
      </c>
    </row>
    <row r="117" spans="1:11" ht="15">
      <c r="A117" s="119" t="s">
        <v>295</v>
      </c>
      <c r="B117" s="120"/>
      <c r="C117" s="121" t="s">
        <v>218</v>
      </c>
      <c r="D117" s="121" t="s">
        <v>15</v>
      </c>
      <c r="E117" s="121"/>
      <c r="F117" s="121"/>
      <c r="G117" s="121"/>
      <c r="H117" s="121"/>
      <c r="I117" s="122">
        <f aca="true" t="shared" si="11" ref="I117:K119">I118</f>
        <v>4096</v>
      </c>
      <c r="J117" s="122">
        <f t="shared" si="11"/>
        <v>4287</v>
      </c>
      <c r="K117" s="122">
        <f t="shared" si="11"/>
        <v>4438</v>
      </c>
    </row>
    <row r="118" spans="1:11" ht="15">
      <c r="A118" s="116" t="s">
        <v>296</v>
      </c>
      <c r="B118" s="117"/>
      <c r="C118" s="117" t="s">
        <v>218</v>
      </c>
      <c r="D118" s="117" t="s">
        <v>22</v>
      </c>
      <c r="E118" s="117"/>
      <c r="F118" s="117"/>
      <c r="G118" s="117"/>
      <c r="H118" s="117"/>
      <c r="I118" s="118">
        <f>I119</f>
        <v>4096</v>
      </c>
      <c r="J118" s="118">
        <f t="shared" si="11"/>
        <v>4287</v>
      </c>
      <c r="K118" s="118">
        <f t="shared" si="11"/>
        <v>4438</v>
      </c>
    </row>
    <row r="119" spans="1:11" ht="15">
      <c r="A119" s="116" t="s">
        <v>297</v>
      </c>
      <c r="B119" s="117"/>
      <c r="C119" s="117" t="s">
        <v>218</v>
      </c>
      <c r="D119" s="117" t="s">
        <v>22</v>
      </c>
      <c r="E119" s="117" t="s">
        <v>298</v>
      </c>
      <c r="F119" s="117"/>
      <c r="G119" s="117"/>
      <c r="H119" s="117"/>
      <c r="I119" s="118">
        <f>I120</f>
        <v>4096</v>
      </c>
      <c r="J119" s="118">
        <f t="shared" si="11"/>
        <v>4287</v>
      </c>
      <c r="K119" s="118">
        <f t="shared" si="11"/>
        <v>4438</v>
      </c>
    </row>
    <row r="120" spans="1:11" ht="15">
      <c r="A120" s="140" t="s">
        <v>299</v>
      </c>
      <c r="B120" s="125" t="s">
        <v>12</v>
      </c>
      <c r="C120" s="125" t="s">
        <v>218</v>
      </c>
      <c r="D120" s="125" t="s">
        <v>22</v>
      </c>
      <c r="E120" s="125" t="s">
        <v>298</v>
      </c>
      <c r="F120" s="125" t="s">
        <v>300</v>
      </c>
      <c r="G120" s="125" t="s">
        <v>301</v>
      </c>
      <c r="H120" s="125" t="s">
        <v>302</v>
      </c>
      <c r="I120" s="126">
        <f>'[1]Лист4'!D48</f>
        <v>4096</v>
      </c>
      <c r="J120" s="126">
        <f>'[1]Лист4'!E48</f>
        <v>4287</v>
      </c>
      <c r="K120" s="126">
        <f>'[1]Лист4'!F48</f>
        <v>4438</v>
      </c>
    </row>
    <row r="121" spans="1:11" ht="15">
      <c r="A121" s="119" t="s">
        <v>303</v>
      </c>
      <c r="B121" s="120"/>
      <c r="C121" s="121" t="s">
        <v>22</v>
      </c>
      <c r="D121" s="121" t="s">
        <v>15</v>
      </c>
      <c r="E121" s="121"/>
      <c r="F121" s="121"/>
      <c r="G121" s="121"/>
      <c r="H121" s="121"/>
      <c r="I121" s="122">
        <f>I122+I125</f>
        <v>8690.799008</v>
      </c>
      <c r="J121" s="122">
        <f>J122+J125</f>
        <v>7841.598093218938</v>
      </c>
      <c r="K121" s="122">
        <f>K122+K125</f>
        <v>7841.598093218938</v>
      </c>
    </row>
    <row r="122" spans="1:11" ht="15">
      <c r="A122" s="127" t="s">
        <v>304</v>
      </c>
      <c r="B122" s="48"/>
      <c r="C122" s="48" t="s">
        <v>22</v>
      </c>
      <c r="D122" s="48" t="s">
        <v>305</v>
      </c>
      <c r="E122" s="48"/>
      <c r="F122" s="48"/>
      <c r="G122" s="48"/>
      <c r="H122" s="48"/>
      <c r="I122" s="128">
        <f>I123</f>
        <v>2000</v>
      </c>
      <c r="J122" s="128">
        <f>J123</f>
        <v>1804.57472</v>
      </c>
      <c r="K122" s="128">
        <f>K123</f>
        <v>1804.57472</v>
      </c>
    </row>
    <row r="123" spans="1:11" ht="15">
      <c r="A123" s="127" t="s">
        <v>306</v>
      </c>
      <c r="B123" s="48"/>
      <c r="C123" s="48" t="s">
        <v>22</v>
      </c>
      <c r="D123" s="48" t="s">
        <v>305</v>
      </c>
      <c r="E123" s="48" t="s">
        <v>307</v>
      </c>
      <c r="F123" s="48"/>
      <c r="G123" s="48"/>
      <c r="H123" s="48"/>
      <c r="I123" s="128">
        <f>I124</f>
        <v>2000</v>
      </c>
      <c r="J123" s="128">
        <f>J124</f>
        <v>1804.57472</v>
      </c>
      <c r="K123" s="128">
        <f>K124</f>
        <v>1804.57472</v>
      </c>
    </row>
    <row r="124" spans="1:13" ht="15">
      <c r="A124" s="140" t="s">
        <v>308</v>
      </c>
      <c r="B124" s="125" t="s">
        <v>12</v>
      </c>
      <c r="C124" s="125" t="s">
        <v>22</v>
      </c>
      <c r="D124" s="142" t="s">
        <v>305</v>
      </c>
      <c r="E124" s="125">
        <v>9980020680</v>
      </c>
      <c r="F124" s="125">
        <v>870</v>
      </c>
      <c r="G124" s="125">
        <v>296</v>
      </c>
      <c r="H124" s="125"/>
      <c r="I124" s="126">
        <v>2000</v>
      </c>
      <c r="J124" s="126">
        <f>I124*L124</f>
        <v>1804.57472</v>
      </c>
      <c r="K124" s="126">
        <f>I124*M124</f>
        <v>1804.57472</v>
      </c>
      <c r="L124" s="1">
        <v>0.90228736</v>
      </c>
      <c r="M124" s="1">
        <v>0.90228736</v>
      </c>
    </row>
    <row r="125" spans="1:11" ht="15">
      <c r="A125" s="127" t="s">
        <v>309</v>
      </c>
      <c r="B125" s="48"/>
      <c r="C125" s="48" t="s">
        <v>22</v>
      </c>
      <c r="D125" s="48" t="s">
        <v>310</v>
      </c>
      <c r="E125" s="48"/>
      <c r="F125" s="48"/>
      <c r="G125" s="48"/>
      <c r="H125" s="48"/>
      <c r="I125" s="128">
        <f>I126+I128</f>
        <v>6690.799008</v>
      </c>
      <c r="J125" s="128">
        <f>J126+J128</f>
        <v>6037.023373218938</v>
      </c>
      <c r="K125" s="128">
        <f>K126+K128</f>
        <v>6037.023373218938</v>
      </c>
    </row>
    <row r="126" spans="1:11" ht="15">
      <c r="A126" s="127" t="s">
        <v>311</v>
      </c>
      <c r="B126" s="48"/>
      <c r="C126" s="48" t="s">
        <v>22</v>
      </c>
      <c r="D126" s="48" t="s">
        <v>310</v>
      </c>
      <c r="E126" s="48" t="s">
        <v>307</v>
      </c>
      <c r="F126" s="48"/>
      <c r="G126" s="48"/>
      <c r="H126" s="48"/>
      <c r="I126" s="128">
        <f>I127</f>
        <v>3000</v>
      </c>
      <c r="J126" s="128">
        <f>J127</f>
        <v>2706.86208</v>
      </c>
      <c r="K126" s="128">
        <f>K127</f>
        <v>2706.86208</v>
      </c>
    </row>
    <row r="127" spans="1:13" ht="15">
      <c r="A127" s="140" t="s">
        <v>308</v>
      </c>
      <c r="B127" s="125" t="s">
        <v>12</v>
      </c>
      <c r="C127" s="125" t="s">
        <v>22</v>
      </c>
      <c r="D127" s="125">
        <v>10</v>
      </c>
      <c r="E127" s="125">
        <v>9980020680</v>
      </c>
      <c r="F127" s="125">
        <v>870</v>
      </c>
      <c r="G127" s="125">
        <v>296</v>
      </c>
      <c r="H127" s="125"/>
      <c r="I127" s="126">
        <v>3000</v>
      </c>
      <c r="J127" s="126">
        <f>I127*L127</f>
        <v>2706.86208</v>
      </c>
      <c r="K127" s="126">
        <f>I127*M127</f>
        <v>2706.86208</v>
      </c>
      <c r="L127" s="1">
        <v>0.90228736</v>
      </c>
      <c r="M127" s="1">
        <v>0.90228736</v>
      </c>
    </row>
    <row r="128" spans="1:11" ht="15">
      <c r="A128" s="127" t="s">
        <v>312</v>
      </c>
      <c r="B128" s="48"/>
      <c r="C128" s="48" t="s">
        <v>22</v>
      </c>
      <c r="D128" s="48" t="s">
        <v>310</v>
      </c>
      <c r="E128" s="48" t="s">
        <v>291</v>
      </c>
      <c r="F128" s="48"/>
      <c r="G128" s="48"/>
      <c r="H128" s="48"/>
      <c r="I128" s="128">
        <f>I129+I130+I131+I132</f>
        <v>3690.799008</v>
      </c>
      <c r="J128" s="128">
        <f>J129+J130+J131+J132</f>
        <v>3330.161293218938</v>
      </c>
      <c r="K128" s="128">
        <f>K129+K130+K131+K132</f>
        <v>3330.161293218938</v>
      </c>
    </row>
    <row r="129" spans="1:13" ht="15">
      <c r="A129" s="124" t="s">
        <v>313</v>
      </c>
      <c r="B129" s="125">
        <v>180</v>
      </c>
      <c r="C129" s="125" t="s">
        <v>22</v>
      </c>
      <c r="D129" s="125">
        <v>10</v>
      </c>
      <c r="E129" s="125">
        <v>9980029900</v>
      </c>
      <c r="F129" s="125">
        <v>111</v>
      </c>
      <c r="G129" s="125" t="s">
        <v>223</v>
      </c>
      <c r="H129" s="125"/>
      <c r="I129" s="126">
        <v>2324.904</v>
      </c>
      <c r="J129" s="126">
        <f aca="true" t="shared" si="12" ref="J129:J135">I129*L129</f>
        <v>2097.73149241344</v>
      </c>
      <c r="K129" s="126">
        <f aca="true" t="shared" si="13" ref="K129:K135">I129*M129</f>
        <v>2097.73149241344</v>
      </c>
      <c r="L129" s="1">
        <v>0.90228736</v>
      </c>
      <c r="M129" s="1">
        <v>0.90228736</v>
      </c>
    </row>
    <row r="130" spans="1:13" ht="15">
      <c r="A130" s="124" t="s">
        <v>314</v>
      </c>
      <c r="B130" s="125">
        <v>180</v>
      </c>
      <c r="C130" s="125" t="s">
        <v>22</v>
      </c>
      <c r="D130" s="125">
        <v>10</v>
      </c>
      <c r="E130" s="125">
        <v>9980029900</v>
      </c>
      <c r="F130" s="125">
        <v>119</v>
      </c>
      <c r="G130" s="125" t="s">
        <v>226</v>
      </c>
      <c r="H130" s="125"/>
      <c r="I130" s="126">
        <f>I129*30.2%</f>
        <v>702.121008</v>
      </c>
      <c r="J130" s="126">
        <f t="shared" si="12"/>
        <v>633.5149107088588</v>
      </c>
      <c r="K130" s="126">
        <f t="shared" si="13"/>
        <v>633.5149107088588</v>
      </c>
      <c r="L130" s="1">
        <v>0.90228736</v>
      </c>
      <c r="M130" s="1">
        <v>0.90228736</v>
      </c>
    </row>
    <row r="131" spans="1:13" ht="15">
      <c r="A131" s="136" t="s">
        <v>245</v>
      </c>
      <c r="B131" s="125">
        <v>180</v>
      </c>
      <c r="C131" s="125" t="s">
        <v>22</v>
      </c>
      <c r="D131" s="125">
        <v>10</v>
      </c>
      <c r="E131" s="125">
        <v>9980029900</v>
      </c>
      <c r="F131" s="125">
        <v>242</v>
      </c>
      <c r="G131" s="125">
        <v>221</v>
      </c>
      <c r="H131" s="125"/>
      <c r="I131" s="126">
        <v>80.16</v>
      </c>
      <c r="J131" s="126">
        <f t="shared" si="12"/>
        <v>72.3273547776</v>
      </c>
      <c r="K131" s="126">
        <f t="shared" si="13"/>
        <v>72.3273547776</v>
      </c>
      <c r="L131" s="1">
        <v>0.90228736</v>
      </c>
      <c r="M131" s="1">
        <v>0.90228736</v>
      </c>
    </row>
    <row r="132" spans="1:13" ht="15">
      <c r="A132" s="124" t="s">
        <v>234</v>
      </c>
      <c r="B132" s="125">
        <v>180</v>
      </c>
      <c r="C132" s="125" t="s">
        <v>22</v>
      </c>
      <c r="D132" s="125">
        <v>10</v>
      </c>
      <c r="E132" s="125">
        <v>9980029900</v>
      </c>
      <c r="F132" s="125">
        <v>244</v>
      </c>
      <c r="G132" s="125"/>
      <c r="H132" s="125"/>
      <c r="I132" s="126">
        <f>I133+I134+I135</f>
        <v>583.614</v>
      </c>
      <c r="J132" s="126">
        <f t="shared" si="12"/>
        <v>526.5875353190401</v>
      </c>
      <c r="K132" s="126">
        <f t="shared" si="13"/>
        <v>526.5875353190401</v>
      </c>
      <c r="L132" s="1">
        <v>0.90228736</v>
      </c>
      <c r="M132" s="1">
        <v>0.90228736</v>
      </c>
    </row>
    <row r="133" spans="1:13" ht="15" hidden="1">
      <c r="A133" s="134" t="s">
        <v>232</v>
      </c>
      <c r="B133" s="134"/>
      <c r="C133" s="134"/>
      <c r="D133" s="134"/>
      <c r="E133" s="134"/>
      <c r="F133" s="132" t="s">
        <v>235</v>
      </c>
      <c r="G133" s="132">
        <v>226</v>
      </c>
      <c r="H133" s="132"/>
      <c r="I133" s="133">
        <v>55.2</v>
      </c>
      <c r="J133" s="133">
        <f t="shared" si="12"/>
        <v>49.806262272000005</v>
      </c>
      <c r="K133" s="133">
        <f t="shared" si="13"/>
        <v>49.806262272000005</v>
      </c>
      <c r="L133" s="1">
        <v>0.90228736</v>
      </c>
      <c r="M133" s="1">
        <v>0.90228736</v>
      </c>
    </row>
    <row r="134" spans="1:13" ht="15" hidden="1">
      <c r="A134" s="134" t="s">
        <v>232</v>
      </c>
      <c r="B134" s="134"/>
      <c r="C134" s="134"/>
      <c r="D134" s="134"/>
      <c r="E134" s="134"/>
      <c r="F134" s="132" t="s">
        <v>235</v>
      </c>
      <c r="G134" s="132" t="s">
        <v>237</v>
      </c>
      <c r="H134" s="132"/>
      <c r="I134" s="133">
        <v>494.3</v>
      </c>
      <c r="J134" s="133">
        <f t="shared" si="12"/>
        <v>446.000642048</v>
      </c>
      <c r="K134" s="133">
        <f t="shared" si="13"/>
        <v>446.000642048</v>
      </c>
      <c r="L134" s="1">
        <v>0.90228736</v>
      </c>
      <c r="M134" s="1">
        <v>0.90228736</v>
      </c>
    </row>
    <row r="135" spans="1:13" ht="15" hidden="1">
      <c r="A135" s="134" t="s">
        <v>232</v>
      </c>
      <c r="B135" s="134"/>
      <c r="C135" s="134"/>
      <c r="D135" s="134"/>
      <c r="E135" s="134"/>
      <c r="F135" s="132" t="s">
        <v>235</v>
      </c>
      <c r="G135" s="132">
        <v>346</v>
      </c>
      <c r="H135" s="132"/>
      <c r="I135" s="133">
        <v>34.114</v>
      </c>
      <c r="J135" s="133">
        <f t="shared" si="12"/>
        <v>30.780630999039996</v>
      </c>
      <c r="K135" s="133">
        <f t="shared" si="13"/>
        <v>30.780630999039996</v>
      </c>
      <c r="L135" s="1">
        <v>0.90228736</v>
      </c>
      <c r="M135" s="1">
        <v>0.90228736</v>
      </c>
    </row>
    <row r="136" spans="1:13" ht="15">
      <c r="A136" s="119" t="s">
        <v>315</v>
      </c>
      <c r="B136" s="120"/>
      <c r="C136" s="121" t="s">
        <v>242</v>
      </c>
      <c r="D136" s="121" t="s">
        <v>15</v>
      </c>
      <c r="E136" s="121"/>
      <c r="F136" s="121"/>
      <c r="G136" s="121"/>
      <c r="H136" s="121"/>
      <c r="I136" s="122">
        <f>I137+I141+I145+I155</f>
        <v>42162.236404</v>
      </c>
      <c r="J136" s="122">
        <f>J137+J141+J145+J155</f>
        <v>44711.60246550073</v>
      </c>
      <c r="K136" s="122">
        <f>K137+K141+K145+K155</f>
        <v>44711.60246550073</v>
      </c>
      <c r="M136" s="101"/>
    </row>
    <row r="137" spans="1:11" ht="15">
      <c r="A137" s="127" t="s">
        <v>316</v>
      </c>
      <c r="B137" s="48"/>
      <c r="C137" s="48" t="s">
        <v>242</v>
      </c>
      <c r="D137" s="48" t="s">
        <v>14</v>
      </c>
      <c r="E137" s="48"/>
      <c r="F137" s="48"/>
      <c r="G137" s="48"/>
      <c r="H137" s="48"/>
      <c r="I137" s="128">
        <f>I138</f>
        <v>1661.224404</v>
      </c>
      <c r="J137" s="128">
        <f>J138</f>
        <v>1498.9017818527334</v>
      </c>
      <c r="K137" s="128">
        <f>K138</f>
        <v>1498.9017818527334</v>
      </c>
    </row>
    <row r="138" spans="1:11" ht="15">
      <c r="A138" s="127" t="s">
        <v>317</v>
      </c>
      <c r="B138" s="48"/>
      <c r="C138" s="48" t="s">
        <v>242</v>
      </c>
      <c r="D138" s="48" t="s">
        <v>14</v>
      </c>
      <c r="E138" s="48" t="s">
        <v>229</v>
      </c>
      <c r="F138" s="48"/>
      <c r="G138" s="48"/>
      <c r="H138" s="48"/>
      <c r="I138" s="128">
        <f>I139+I140</f>
        <v>1661.224404</v>
      </c>
      <c r="J138" s="128">
        <f>J139+J140</f>
        <v>1498.9017818527334</v>
      </c>
      <c r="K138" s="128">
        <f>K139+K140</f>
        <v>1498.9017818527334</v>
      </c>
    </row>
    <row r="139" spans="1:13" ht="15">
      <c r="A139" s="124" t="s">
        <v>221</v>
      </c>
      <c r="B139" s="125" t="s">
        <v>12</v>
      </c>
      <c r="C139" s="125" t="s">
        <v>242</v>
      </c>
      <c r="D139" s="125" t="s">
        <v>14</v>
      </c>
      <c r="E139" s="125" t="s">
        <v>229</v>
      </c>
      <c r="F139" s="125" t="s">
        <v>222</v>
      </c>
      <c r="G139" s="125" t="s">
        <v>223</v>
      </c>
      <c r="H139" s="125"/>
      <c r="I139" s="126">
        <v>1275.902</v>
      </c>
      <c r="J139" s="126">
        <f>I139*L139</f>
        <v>1151.23024719872</v>
      </c>
      <c r="K139" s="126">
        <f>I139*M139</f>
        <v>1151.23024719872</v>
      </c>
      <c r="L139" s="1">
        <v>0.90228736</v>
      </c>
      <c r="M139" s="1">
        <v>0.90228736</v>
      </c>
    </row>
    <row r="140" spans="1:13" ht="30">
      <c r="A140" s="124" t="s">
        <v>224</v>
      </c>
      <c r="B140" s="125" t="s">
        <v>12</v>
      </c>
      <c r="C140" s="125" t="s">
        <v>242</v>
      </c>
      <c r="D140" s="125" t="s">
        <v>14</v>
      </c>
      <c r="E140" s="125" t="s">
        <v>229</v>
      </c>
      <c r="F140" s="125" t="s">
        <v>225</v>
      </c>
      <c r="G140" s="125" t="s">
        <v>226</v>
      </c>
      <c r="H140" s="125"/>
      <c r="I140" s="126">
        <f>I139*30.2%</f>
        <v>385.322404</v>
      </c>
      <c r="J140" s="126">
        <f>I140*L140</f>
        <v>347.67153465401344</v>
      </c>
      <c r="K140" s="126">
        <f>I140*M140</f>
        <v>347.67153465401344</v>
      </c>
      <c r="L140" s="1">
        <v>0.90228736</v>
      </c>
      <c r="M140" s="1">
        <v>0.90228736</v>
      </c>
    </row>
    <row r="141" spans="1:11" ht="15">
      <c r="A141" s="127" t="s">
        <v>318</v>
      </c>
      <c r="B141" s="48"/>
      <c r="C141" s="48" t="s">
        <v>242</v>
      </c>
      <c r="D141" s="48" t="s">
        <v>268</v>
      </c>
      <c r="E141" s="48"/>
      <c r="F141" s="48"/>
      <c r="G141" s="48"/>
      <c r="H141" s="48"/>
      <c r="I141" s="128">
        <f>I142</f>
        <v>930</v>
      </c>
      <c r="J141" s="128">
        <f aca="true" t="shared" si="14" ref="J141:K143">J142</f>
        <v>839.1272448</v>
      </c>
      <c r="K141" s="128">
        <f t="shared" si="14"/>
        <v>839.1272448</v>
      </c>
    </row>
    <row r="142" spans="1:11" ht="15">
      <c r="A142" s="127" t="s">
        <v>319</v>
      </c>
      <c r="B142" s="48"/>
      <c r="C142" s="48" t="s">
        <v>242</v>
      </c>
      <c r="D142" s="48" t="s">
        <v>268</v>
      </c>
      <c r="E142" s="48" t="s">
        <v>320</v>
      </c>
      <c r="F142" s="48"/>
      <c r="G142" s="48"/>
      <c r="H142" s="48"/>
      <c r="I142" s="128">
        <f>I143</f>
        <v>930</v>
      </c>
      <c r="J142" s="128">
        <f t="shared" si="14"/>
        <v>839.1272448</v>
      </c>
      <c r="K142" s="128">
        <f t="shared" si="14"/>
        <v>839.1272448</v>
      </c>
    </row>
    <row r="143" spans="1:13" ht="15">
      <c r="A143" s="140" t="s">
        <v>234</v>
      </c>
      <c r="B143" s="125" t="s">
        <v>12</v>
      </c>
      <c r="C143" s="125" t="s">
        <v>242</v>
      </c>
      <c r="D143" s="142" t="s">
        <v>268</v>
      </c>
      <c r="E143" s="125">
        <v>1850051280</v>
      </c>
      <c r="F143" s="125">
        <v>244</v>
      </c>
      <c r="G143" s="125"/>
      <c r="H143" s="125"/>
      <c r="I143" s="126">
        <f>I144</f>
        <v>930</v>
      </c>
      <c r="J143" s="126">
        <f t="shared" si="14"/>
        <v>839.1272448</v>
      </c>
      <c r="K143" s="126">
        <f t="shared" si="14"/>
        <v>839.1272448</v>
      </c>
      <c r="L143" s="1">
        <v>0.90228736</v>
      </c>
      <c r="M143" s="1">
        <v>0.90228736</v>
      </c>
    </row>
    <row r="144" spans="1:13" ht="15" hidden="1">
      <c r="A144" s="134" t="s">
        <v>232</v>
      </c>
      <c r="B144" s="134"/>
      <c r="C144" s="134"/>
      <c r="D144" s="134"/>
      <c r="E144" s="134"/>
      <c r="F144" s="132" t="s">
        <v>235</v>
      </c>
      <c r="G144" s="132">
        <v>226</v>
      </c>
      <c r="H144" s="132"/>
      <c r="I144" s="133">
        <v>930</v>
      </c>
      <c r="J144" s="126">
        <f>I144*L144</f>
        <v>839.1272448</v>
      </c>
      <c r="K144" s="126">
        <f>I144*M144</f>
        <v>839.1272448</v>
      </c>
      <c r="L144" s="1">
        <v>0.90228736</v>
      </c>
      <c r="M144" s="1">
        <v>0.90228736</v>
      </c>
    </row>
    <row r="145" spans="1:11" ht="15">
      <c r="A145" s="127" t="s">
        <v>321</v>
      </c>
      <c r="B145" s="48"/>
      <c r="C145" s="48" t="s">
        <v>242</v>
      </c>
      <c r="D145" s="48" t="s">
        <v>305</v>
      </c>
      <c r="E145" s="48"/>
      <c r="F145" s="48"/>
      <c r="G145" s="48"/>
      <c r="H145" s="48"/>
      <c r="I145" s="128">
        <f>I146+I151</f>
        <v>37571.012</v>
      </c>
      <c r="J145" s="128">
        <f>J146+J151</f>
        <v>40568.998718848</v>
      </c>
      <c r="K145" s="128">
        <f>K146+K151</f>
        <v>40568.998718848</v>
      </c>
    </row>
    <row r="146" spans="1:11" ht="15">
      <c r="A146" s="127" t="s">
        <v>322</v>
      </c>
      <c r="B146" s="48"/>
      <c r="C146" s="48" t="s">
        <v>242</v>
      </c>
      <c r="D146" s="48" t="s">
        <v>305</v>
      </c>
      <c r="E146" s="48" t="s">
        <v>323</v>
      </c>
      <c r="F146" s="48"/>
      <c r="G146" s="48"/>
      <c r="H146" s="48"/>
      <c r="I146" s="128">
        <f>I147</f>
        <v>6899.3</v>
      </c>
      <c r="J146" s="128">
        <f>J147</f>
        <v>6225.151182848</v>
      </c>
      <c r="K146" s="128">
        <f>K147</f>
        <v>6225.151182848</v>
      </c>
    </row>
    <row r="147" spans="1:13" ht="15">
      <c r="A147" s="140" t="s">
        <v>234</v>
      </c>
      <c r="B147" s="125" t="s">
        <v>12</v>
      </c>
      <c r="C147" s="125" t="s">
        <v>242</v>
      </c>
      <c r="D147" s="125" t="s">
        <v>305</v>
      </c>
      <c r="E147" s="125" t="s">
        <v>323</v>
      </c>
      <c r="F147" s="125" t="s">
        <v>235</v>
      </c>
      <c r="G147" s="125"/>
      <c r="H147" s="125"/>
      <c r="I147" s="126">
        <f>I148+I149+I150</f>
        <v>6899.3</v>
      </c>
      <c r="J147" s="126">
        <f>J148+J149+J150</f>
        <v>6225.151182848</v>
      </c>
      <c r="K147" s="126">
        <f>K148+K149+K150</f>
        <v>6225.151182848</v>
      </c>
      <c r="L147" s="1">
        <v>0.90228736</v>
      </c>
      <c r="M147" s="1">
        <v>0.90228736</v>
      </c>
    </row>
    <row r="148" spans="1:13" ht="15" hidden="1">
      <c r="A148" s="134" t="s">
        <v>232</v>
      </c>
      <c r="B148" s="134"/>
      <c r="C148" s="134"/>
      <c r="D148" s="134"/>
      <c r="E148" s="134"/>
      <c r="F148" s="132" t="s">
        <v>235</v>
      </c>
      <c r="G148" s="132" t="s">
        <v>248</v>
      </c>
      <c r="H148" s="132"/>
      <c r="I148" s="133">
        <v>6014.3</v>
      </c>
      <c r="J148" s="133">
        <f>I148*L148</f>
        <v>5426.626869248</v>
      </c>
      <c r="K148" s="133">
        <f>I148*M148</f>
        <v>5426.626869248</v>
      </c>
      <c r="L148" s="1">
        <v>0.90228736</v>
      </c>
      <c r="M148" s="1">
        <v>0.90228736</v>
      </c>
    </row>
    <row r="149" spans="1:13" ht="15" hidden="1">
      <c r="A149" s="134" t="s">
        <v>232</v>
      </c>
      <c r="B149" s="134"/>
      <c r="C149" s="134"/>
      <c r="D149" s="134"/>
      <c r="E149" s="134"/>
      <c r="F149" s="132" t="s">
        <v>235</v>
      </c>
      <c r="G149" s="132">
        <v>226</v>
      </c>
      <c r="H149" s="132"/>
      <c r="I149" s="133">
        <v>885</v>
      </c>
      <c r="J149" s="133">
        <f>I149*L149</f>
        <v>798.5243136</v>
      </c>
      <c r="K149" s="133">
        <f>I149*M149</f>
        <v>798.5243136</v>
      </c>
      <c r="L149" s="1">
        <v>0.90228736</v>
      </c>
      <c r="M149" s="1">
        <v>0.90228736</v>
      </c>
    </row>
    <row r="150" spans="1:13" ht="15" hidden="1">
      <c r="A150" s="134" t="s">
        <v>232</v>
      </c>
      <c r="B150" s="134"/>
      <c r="C150" s="134"/>
      <c r="D150" s="134"/>
      <c r="E150" s="134"/>
      <c r="F150" s="132" t="s">
        <v>235</v>
      </c>
      <c r="G150" s="132">
        <v>310</v>
      </c>
      <c r="H150" s="132"/>
      <c r="I150" s="133">
        <v>0</v>
      </c>
      <c r="J150" s="133">
        <f>I150*L150</f>
        <v>0</v>
      </c>
      <c r="K150" s="133">
        <f>I150+J150</f>
        <v>0</v>
      </c>
      <c r="L150" s="1">
        <v>0.90228736</v>
      </c>
      <c r="M150" s="1">
        <v>0.90228736</v>
      </c>
    </row>
    <row r="151" spans="1:11" ht="15">
      <c r="A151" s="127" t="s">
        <v>324</v>
      </c>
      <c r="B151" s="48"/>
      <c r="C151" s="48" t="s">
        <v>242</v>
      </c>
      <c r="D151" s="48" t="s">
        <v>305</v>
      </c>
      <c r="E151" s="48" t="s">
        <v>325</v>
      </c>
      <c r="F151" s="48"/>
      <c r="G151" s="48"/>
      <c r="H151" s="48"/>
      <c r="I151" s="128">
        <f>I152</f>
        <v>30671.712</v>
      </c>
      <c r="J151" s="128">
        <f>J152</f>
        <v>34343.847536</v>
      </c>
      <c r="K151" s="128">
        <f>K152</f>
        <v>34343.847536</v>
      </c>
    </row>
    <row r="152" spans="1:13" ht="15">
      <c r="A152" s="140" t="s">
        <v>234</v>
      </c>
      <c r="B152" s="125" t="s">
        <v>12</v>
      </c>
      <c r="C152" s="125" t="s">
        <v>242</v>
      </c>
      <c r="D152" s="125" t="s">
        <v>305</v>
      </c>
      <c r="E152" s="125" t="s">
        <v>325</v>
      </c>
      <c r="F152" s="125">
        <v>243</v>
      </c>
      <c r="G152" s="125"/>
      <c r="H152" s="125"/>
      <c r="I152" s="126">
        <f>I153+I154</f>
        <v>30671.712</v>
      </c>
      <c r="J152" s="126">
        <f>J153+J154</f>
        <v>34343.847536</v>
      </c>
      <c r="K152" s="126">
        <f>K153+K154</f>
        <v>34343.847536</v>
      </c>
      <c r="L152" s="1">
        <v>0.90228736</v>
      </c>
      <c r="M152" s="1">
        <v>0.90228736</v>
      </c>
    </row>
    <row r="153" spans="1:13" ht="15" hidden="1">
      <c r="A153" s="134" t="s">
        <v>326</v>
      </c>
      <c r="B153" s="134"/>
      <c r="C153" s="134"/>
      <c r="D153" s="134"/>
      <c r="E153" s="134"/>
      <c r="F153" s="132">
        <v>243</v>
      </c>
      <c r="G153" s="132" t="s">
        <v>248</v>
      </c>
      <c r="H153" s="132"/>
      <c r="I153" s="133">
        <f>'[1]Лист4'!D39</f>
        <v>25571.712</v>
      </c>
      <c r="J153" s="133">
        <f>'[1]Лист4'!E39</f>
        <v>29742.182</v>
      </c>
      <c r="K153" s="133">
        <f>'[1]Лист4'!F39</f>
        <v>29742.182</v>
      </c>
      <c r="L153" s="1">
        <v>0.90228736</v>
      </c>
      <c r="M153" s="1">
        <v>0.90228736</v>
      </c>
    </row>
    <row r="154" spans="1:13" ht="15" hidden="1">
      <c r="A154" s="134" t="s">
        <v>327</v>
      </c>
      <c r="B154" s="134"/>
      <c r="C154" s="134"/>
      <c r="D154" s="134"/>
      <c r="E154" s="134"/>
      <c r="F154" s="132">
        <v>243</v>
      </c>
      <c r="G154" s="132" t="s">
        <v>248</v>
      </c>
      <c r="H154" s="132"/>
      <c r="I154" s="133">
        <v>5100</v>
      </c>
      <c r="J154" s="133">
        <f>I154*L154</f>
        <v>4601.6655359999995</v>
      </c>
      <c r="K154" s="133">
        <f>I154*M154</f>
        <v>4601.6655359999995</v>
      </c>
      <c r="L154" s="1">
        <v>0.90228736</v>
      </c>
      <c r="M154" s="1">
        <v>0.90228736</v>
      </c>
    </row>
    <row r="155" spans="1:11" ht="15">
      <c r="A155" s="127" t="s">
        <v>328</v>
      </c>
      <c r="B155" s="48"/>
      <c r="C155" s="48" t="s">
        <v>242</v>
      </c>
      <c r="D155" s="48" t="s">
        <v>329</v>
      </c>
      <c r="E155" s="48"/>
      <c r="F155" s="48"/>
      <c r="G155" s="48"/>
      <c r="H155" s="48"/>
      <c r="I155" s="128">
        <f>I156</f>
        <v>2000</v>
      </c>
      <c r="J155" s="128">
        <f aca="true" t="shared" si="15" ref="J155:K157">J156</f>
        <v>1804.57472</v>
      </c>
      <c r="K155" s="128">
        <f t="shared" si="15"/>
        <v>1804.57472</v>
      </c>
    </row>
    <row r="156" spans="1:11" ht="15">
      <c r="A156" s="127" t="s">
        <v>330</v>
      </c>
      <c r="B156" s="48"/>
      <c r="C156" s="48" t="s">
        <v>242</v>
      </c>
      <c r="D156" s="48" t="s">
        <v>329</v>
      </c>
      <c r="E156" s="48" t="s">
        <v>331</v>
      </c>
      <c r="F156" s="48"/>
      <c r="G156" s="48"/>
      <c r="H156" s="48"/>
      <c r="I156" s="128">
        <f>I157</f>
        <v>2000</v>
      </c>
      <c r="J156" s="128">
        <f t="shared" si="15"/>
        <v>1804.57472</v>
      </c>
      <c r="K156" s="128">
        <f t="shared" si="15"/>
        <v>1804.57472</v>
      </c>
    </row>
    <row r="157" spans="1:13" ht="30">
      <c r="A157" s="140" t="s">
        <v>332</v>
      </c>
      <c r="B157" s="125" t="s">
        <v>12</v>
      </c>
      <c r="C157" s="125" t="s">
        <v>242</v>
      </c>
      <c r="D157" s="125">
        <v>12</v>
      </c>
      <c r="E157" s="125">
        <v>9980041200</v>
      </c>
      <c r="F157" s="125">
        <v>245</v>
      </c>
      <c r="G157" s="125"/>
      <c r="H157" s="125"/>
      <c r="I157" s="126">
        <f>I158</f>
        <v>2000</v>
      </c>
      <c r="J157" s="126">
        <f t="shared" si="15"/>
        <v>1804.57472</v>
      </c>
      <c r="K157" s="126">
        <f t="shared" si="15"/>
        <v>1804.57472</v>
      </c>
      <c r="L157" s="1">
        <v>0.90228736</v>
      </c>
      <c r="M157" s="1">
        <v>0.90228736</v>
      </c>
    </row>
    <row r="158" spans="1:13" ht="15" hidden="1">
      <c r="A158" s="134" t="s">
        <v>232</v>
      </c>
      <c r="B158" s="134"/>
      <c r="C158" s="134"/>
      <c r="D158" s="134"/>
      <c r="E158" s="134"/>
      <c r="F158" s="132">
        <v>245</v>
      </c>
      <c r="G158" s="132">
        <v>226</v>
      </c>
      <c r="H158" s="132"/>
      <c r="I158" s="133">
        <v>2000</v>
      </c>
      <c r="J158" s="133">
        <f>I158*L158</f>
        <v>1804.57472</v>
      </c>
      <c r="K158" s="133">
        <f>I158*M158</f>
        <v>1804.57472</v>
      </c>
      <c r="L158" s="1">
        <v>0.90228736</v>
      </c>
      <c r="M158" s="1">
        <v>0.90228736</v>
      </c>
    </row>
    <row r="159" spans="1:13" ht="15">
      <c r="A159" s="119" t="s">
        <v>333</v>
      </c>
      <c r="B159" s="120"/>
      <c r="C159" s="121" t="s">
        <v>14</v>
      </c>
      <c r="D159" s="121" t="s">
        <v>15</v>
      </c>
      <c r="E159" s="121"/>
      <c r="F159" s="121"/>
      <c r="G159" s="121"/>
      <c r="H159" s="121"/>
      <c r="I159" s="122">
        <f>I160+I163+I179</f>
        <v>19454.532760000002</v>
      </c>
      <c r="J159" s="122">
        <f>J160+J163+J179</f>
        <v>18043.603752247196</v>
      </c>
      <c r="K159" s="122">
        <f>K160+K163+K179</f>
        <v>14426.068752247194</v>
      </c>
      <c r="M159" s="101" t="e">
        <f>I159-#REF!-#REF!</f>
        <v>#REF!</v>
      </c>
    </row>
    <row r="160" spans="1:11" ht="15" hidden="1">
      <c r="A160" s="127" t="s">
        <v>334</v>
      </c>
      <c r="B160" s="48"/>
      <c r="C160" s="48" t="s">
        <v>14</v>
      </c>
      <c r="D160" s="48" t="s">
        <v>218</v>
      </c>
      <c r="E160" s="48"/>
      <c r="F160" s="48"/>
      <c r="G160" s="48"/>
      <c r="H160" s="48"/>
      <c r="I160" s="128">
        <f>I162</f>
        <v>0</v>
      </c>
      <c r="J160" s="128">
        <f>J162</f>
        <v>0</v>
      </c>
      <c r="K160" s="128">
        <f>K162</f>
        <v>0</v>
      </c>
    </row>
    <row r="161" spans="1:11" ht="15" hidden="1">
      <c r="A161" s="127" t="s">
        <v>335</v>
      </c>
      <c r="B161" s="48"/>
      <c r="C161" s="48" t="s">
        <v>14</v>
      </c>
      <c r="D161" s="48" t="s">
        <v>218</v>
      </c>
      <c r="E161" s="48" t="s">
        <v>336</v>
      </c>
      <c r="F161" s="48"/>
      <c r="G161" s="48"/>
      <c r="H161" s="48"/>
      <c r="I161" s="128">
        <f>I162</f>
        <v>0</v>
      </c>
      <c r="J161" s="128">
        <f>J162</f>
        <v>0</v>
      </c>
      <c r="K161" s="128">
        <f>K162</f>
        <v>0</v>
      </c>
    </row>
    <row r="162" spans="1:13" ht="15" hidden="1">
      <c r="A162" s="140" t="s">
        <v>234</v>
      </c>
      <c r="B162" s="125" t="s">
        <v>12</v>
      </c>
      <c r="C162" s="125" t="s">
        <v>14</v>
      </c>
      <c r="D162" s="143" t="s">
        <v>218</v>
      </c>
      <c r="E162" s="125">
        <v>1680541120</v>
      </c>
      <c r="F162" s="125">
        <v>244</v>
      </c>
      <c r="G162" s="125">
        <v>225</v>
      </c>
      <c r="H162" s="125"/>
      <c r="I162" s="126">
        <v>0</v>
      </c>
      <c r="J162" s="126">
        <f>I162*L162</f>
        <v>0</v>
      </c>
      <c r="K162" s="126">
        <f>I162*M162</f>
        <v>0</v>
      </c>
      <c r="L162" s="1">
        <v>0.90228736</v>
      </c>
      <c r="M162" s="1">
        <v>0.90228736</v>
      </c>
    </row>
    <row r="163" spans="1:11" ht="15">
      <c r="A163" s="127" t="s">
        <v>337</v>
      </c>
      <c r="B163" s="48"/>
      <c r="C163" s="48" t="s">
        <v>14</v>
      </c>
      <c r="D163" s="48" t="s">
        <v>22</v>
      </c>
      <c r="E163" s="48"/>
      <c r="F163" s="48"/>
      <c r="G163" s="48"/>
      <c r="H163" s="48"/>
      <c r="I163" s="128">
        <f>I164+I169+I175</f>
        <v>7922.081</v>
      </c>
      <c r="J163" s="128">
        <f>J164+J169+J175</f>
        <v>7638.018299389441</v>
      </c>
      <c r="K163" s="128">
        <f>K164+K169+K175</f>
        <v>4020.48329938944</v>
      </c>
    </row>
    <row r="164" spans="1:11" ht="15">
      <c r="A164" s="127" t="s">
        <v>338</v>
      </c>
      <c r="B164" s="48"/>
      <c r="C164" s="48" t="s">
        <v>14</v>
      </c>
      <c r="D164" s="48" t="s">
        <v>22</v>
      </c>
      <c r="E164" s="48" t="s">
        <v>339</v>
      </c>
      <c r="F164" s="48"/>
      <c r="G164" s="48"/>
      <c r="H164" s="48"/>
      <c r="I164" s="128">
        <f>I165</f>
        <v>4002.0809999999997</v>
      </c>
      <c r="J164" s="128">
        <f>J165</f>
        <v>4101.0518481894405</v>
      </c>
      <c r="K164" s="128">
        <f>K165</f>
        <v>483.51684818944</v>
      </c>
    </row>
    <row r="165" spans="1:13" ht="15">
      <c r="A165" s="140" t="s">
        <v>234</v>
      </c>
      <c r="B165" s="125" t="s">
        <v>12</v>
      </c>
      <c r="C165" s="125" t="s">
        <v>14</v>
      </c>
      <c r="D165" s="125" t="s">
        <v>22</v>
      </c>
      <c r="E165" s="125" t="s">
        <v>339</v>
      </c>
      <c r="F165" s="125">
        <v>244</v>
      </c>
      <c r="G165" s="125"/>
      <c r="H165" s="125"/>
      <c r="I165" s="126">
        <f>I166+I168+I167</f>
        <v>4002.0809999999997</v>
      </c>
      <c r="J165" s="126">
        <f>J166+J168+J167</f>
        <v>4101.0518481894405</v>
      </c>
      <c r="K165" s="126">
        <f>K166+K168+K167</f>
        <v>483.51684818944</v>
      </c>
      <c r="L165" s="1">
        <v>0.90228736</v>
      </c>
      <c r="M165" s="1">
        <v>0.90228736</v>
      </c>
    </row>
    <row r="166" spans="1:13" ht="15" hidden="1">
      <c r="A166" s="134" t="s">
        <v>340</v>
      </c>
      <c r="B166" s="134"/>
      <c r="C166" s="134"/>
      <c r="D166" s="134"/>
      <c r="E166" s="134"/>
      <c r="F166" s="125">
        <v>244</v>
      </c>
      <c r="G166" s="125" t="s">
        <v>237</v>
      </c>
      <c r="H166" s="125"/>
      <c r="I166" s="144">
        <v>3431.54</v>
      </c>
      <c r="J166" s="145">
        <v>3581.36</v>
      </c>
      <c r="K166" s="126">
        <f>'[1]Лист4'!F42</f>
        <v>0</v>
      </c>
      <c r="L166" s="1">
        <v>0.90228736</v>
      </c>
      <c r="M166" s="1">
        <v>0.90228736</v>
      </c>
    </row>
    <row r="167" spans="1:13" ht="15" hidden="1">
      <c r="A167" s="134" t="s">
        <v>341</v>
      </c>
      <c r="B167" s="134"/>
      <c r="C167" s="134"/>
      <c r="D167" s="134"/>
      <c r="E167" s="134"/>
      <c r="F167" s="125">
        <v>244</v>
      </c>
      <c r="G167" s="125" t="s">
        <v>237</v>
      </c>
      <c r="H167" s="125"/>
      <c r="I167" s="144">
        <v>34.662</v>
      </c>
      <c r="J167" s="145">
        <v>36.175</v>
      </c>
      <c r="K167" s="126">
        <f>'[1]Лист4'!F43</f>
        <v>0</v>
      </c>
      <c r="L167" s="1">
        <v>0.90228736</v>
      </c>
      <c r="M167" s="1">
        <v>0.90228736</v>
      </c>
    </row>
    <row r="168" spans="1:13" ht="15" hidden="1">
      <c r="A168" s="134" t="s">
        <v>327</v>
      </c>
      <c r="B168" s="134"/>
      <c r="C168" s="134"/>
      <c r="D168" s="134"/>
      <c r="E168" s="134"/>
      <c r="F168" s="125">
        <v>244</v>
      </c>
      <c r="G168" s="125" t="s">
        <v>237</v>
      </c>
      <c r="H168" s="125"/>
      <c r="I168" s="144">
        <v>535.879</v>
      </c>
      <c r="J168" s="133">
        <f>I168*L168</f>
        <v>483.51684818944</v>
      </c>
      <c r="K168" s="133">
        <f>I168*M168</f>
        <v>483.51684818944</v>
      </c>
      <c r="L168" s="1">
        <v>0.90228736</v>
      </c>
      <c r="M168" s="1">
        <v>0.90228736</v>
      </c>
    </row>
    <row r="169" spans="1:11" ht="15">
      <c r="A169" s="127" t="s">
        <v>342</v>
      </c>
      <c r="B169" s="48"/>
      <c r="C169" s="48" t="s">
        <v>14</v>
      </c>
      <c r="D169" s="48" t="s">
        <v>22</v>
      </c>
      <c r="E169" s="48" t="s">
        <v>343</v>
      </c>
      <c r="F169" s="48"/>
      <c r="G169" s="48"/>
      <c r="H169" s="48"/>
      <c r="I169" s="128">
        <f>I170</f>
        <v>1500</v>
      </c>
      <c r="J169" s="128">
        <f>J170</f>
        <v>1353.4310400000002</v>
      </c>
      <c r="K169" s="128">
        <f>K170</f>
        <v>1353.4310400000002</v>
      </c>
    </row>
    <row r="170" spans="1:13" ht="15">
      <c r="A170" s="140" t="s">
        <v>234</v>
      </c>
      <c r="B170" s="125" t="s">
        <v>12</v>
      </c>
      <c r="C170" s="125" t="s">
        <v>14</v>
      </c>
      <c r="D170" s="143" t="s">
        <v>22</v>
      </c>
      <c r="E170" s="125">
        <v>9980051000</v>
      </c>
      <c r="F170" s="125">
        <v>244</v>
      </c>
      <c r="G170" s="125"/>
      <c r="H170" s="125"/>
      <c r="I170" s="126">
        <f>I171+I172+I173+I174</f>
        <v>1500</v>
      </c>
      <c r="J170" s="126">
        <f>J171+J172+J173+J174</f>
        <v>1353.4310400000002</v>
      </c>
      <c r="K170" s="126">
        <f>K171+K172+K173+K174</f>
        <v>1353.4310400000002</v>
      </c>
      <c r="L170" s="1">
        <v>0.90228736</v>
      </c>
      <c r="M170" s="1">
        <v>0.90228736</v>
      </c>
    </row>
    <row r="171" spans="1:13" ht="15" hidden="1">
      <c r="A171" s="134" t="s">
        <v>344</v>
      </c>
      <c r="B171" s="134"/>
      <c r="C171" s="134"/>
      <c r="D171" s="134"/>
      <c r="E171" s="134"/>
      <c r="F171" s="125">
        <v>244</v>
      </c>
      <c r="G171" s="125">
        <v>226</v>
      </c>
      <c r="H171" s="125"/>
      <c r="I171" s="144">
        <v>500</v>
      </c>
      <c r="J171" s="133">
        <f>I171*L171</f>
        <v>451.14368</v>
      </c>
      <c r="K171" s="133">
        <f>I171*M171</f>
        <v>451.14368</v>
      </c>
      <c r="L171" s="1">
        <v>0.90228736</v>
      </c>
      <c r="M171" s="1">
        <v>0.90228736</v>
      </c>
    </row>
    <row r="172" spans="1:13" ht="15" hidden="1">
      <c r="A172" s="134" t="s">
        <v>345</v>
      </c>
      <c r="B172" s="134"/>
      <c r="C172" s="134"/>
      <c r="D172" s="134"/>
      <c r="E172" s="134"/>
      <c r="F172" s="125">
        <v>244</v>
      </c>
      <c r="G172" s="125">
        <v>226</v>
      </c>
      <c r="H172" s="125"/>
      <c r="I172" s="144">
        <v>400</v>
      </c>
      <c r="J172" s="133">
        <f>I172*L172</f>
        <v>360.914944</v>
      </c>
      <c r="K172" s="133">
        <f>I172*M172</f>
        <v>360.914944</v>
      </c>
      <c r="L172" s="1">
        <v>0.90228736</v>
      </c>
      <c r="M172" s="1">
        <v>0.90228736</v>
      </c>
    </row>
    <row r="173" spans="1:13" ht="15" hidden="1">
      <c r="A173" s="134" t="s">
        <v>346</v>
      </c>
      <c r="B173" s="134"/>
      <c r="C173" s="134"/>
      <c r="D173" s="134"/>
      <c r="E173" s="134"/>
      <c r="F173" s="125">
        <v>244</v>
      </c>
      <c r="G173" s="125">
        <v>226</v>
      </c>
      <c r="H173" s="125"/>
      <c r="I173" s="144">
        <v>300</v>
      </c>
      <c r="J173" s="133">
        <f>I173*L173</f>
        <v>270.686208</v>
      </c>
      <c r="K173" s="133">
        <f>I173*M173</f>
        <v>270.686208</v>
      </c>
      <c r="L173" s="1">
        <v>0.90228736</v>
      </c>
      <c r="M173" s="1">
        <v>0.90228736</v>
      </c>
    </row>
    <row r="174" spans="1:13" ht="15" hidden="1">
      <c r="A174" s="134" t="s">
        <v>347</v>
      </c>
      <c r="B174" s="134"/>
      <c r="C174" s="134"/>
      <c r="D174" s="134"/>
      <c r="E174" s="134"/>
      <c r="F174" s="125">
        <v>244</v>
      </c>
      <c r="G174" s="125">
        <v>310</v>
      </c>
      <c r="H174" s="125"/>
      <c r="I174" s="144">
        <v>300</v>
      </c>
      <c r="J174" s="133">
        <f>I174*L174</f>
        <v>270.686208</v>
      </c>
      <c r="K174" s="133">
        <f>I174*M174</f>
        <v>270.686208</v>
      </c>
      <c r="L174" s="1">
        <v>0.90228736</v>
      </c>
      <c r="M174" s="1">
        <v>0.90228736</v>
      </c>
    </row>
    <row r="175" spans="1:13" ht="15">
      <c r="A175" s="127" t="s">
        <v>348</v>
      </c>
      <c r="B175" s="48"/>
      <c r="C175" s="48" t="s">
        <v>14</v>
      </c>
      <c r="D175" s="48" t="s">
        <v>22</v>
      </c>
      <c r="E175" s="48" t="s">
        <v>349</v>
      </c>
      <c r="F175" s="48"/>
      <c r="G175" s="138"/>
      <c r="H175" s="138"/>
      <c r="I175" s="146">
        <f>I176</f>
        <v>2420</v>
      </c>
      <c r="J175" s="146">
        <f>J176</f>
        <v>2183.5354112</v>
      </c>
      <c r="K175" s="146">
        <f>K176</f>
        <v>2183.5354112</v>
      </c>
      <c r="L175" s="165"/>
      <c r="M175" s="165"/>
    </row>
    <row r="176" spans="1:11" ht="15">
      <c r="A176" s="140" t="s">
        <v>234</v>
      </c>
      <c r="B176" s="125" t="s">
        <v>12</v>
      </c>
      <c r="C176" s="125" t="s">
        <v>14</v>
      </c>
      <c r="D176" s="125" t="s">
        <v>22</v>
      </c>
      <c r="E176" s="125">
        <v>9990041120</v>
      </c>
      <c r="F176" s="125">
        <v>244</v>
      </c>
      <c r="G176" s="125"/>
      <c r="H176" s="125"/>
      <c r="I176" s="144">
        <f>I177</f>
        <v>2420</v>
      </c>
      <c r="J176" s="144">
        <f>J177</f>
        <v>2183.5354112</v>
      </c>
      <c r="K176" s="144">
        <f>K177</f>
        <v>2183.5354112</v>
      </c>
    </row>
    <row r="177" spans="1:13" ht="15" hidden="1">
      <c r="A177" s="147"/>
      <c r="B177" s="147"/>
      <c r="C177" s="147"/>
      <c r="D177" s="147"/>
      <c r="E177" s="147"/>
      <c r="F177" s="125">
        <v>244</v>
      </c>
      <c r="G177" s="125">
        <v>226</v>
      </c>
      <c r="H177" s="125"/>
      <c r="I177" s="144">
        <v>2420</v>
      </c>
      <c r="J177" s="133">
        <f>I177*L177</f>
        <v>2183.5354112</v>
      </c>
      <c r="K177" s="133">
        <f>I177*M177</f>
        <v>2183.5354112</v>
      </c>
      <c r="L177" s="1">
        <v>0.90228736</v>
      </c>
      <c r="M177" s="1">
        <v>0.90228736</v>
      </c>
    </row>
    <row r="178" spans="1:13" ht="15">
      <c r="A178" s="148" t="s">
        <v>350</v>
      </c>
      <c r="B178" s="138"/>
      <c r="C178" s="48" t="s">
        <v>14</v>
      </c>
      <c r="D178" s="48" t="s">
        <v>14</v>
      </c>
      <c r="E178" s="138"/>
      <c r="F178" s="138"/>
      <c r="G178" s="138"/>
      <c r="H178" s="138"/>
      <c r="I178" s="135">
        <f>I179</f>
        <v>11532.45176</v>
      </c>
      <c r="J178" s="135">
        <f>J179</f>
        <v>10405.585452857755</v>
      </c>
      <c r="K178" s="135">
        <f>K179</f>
        <v>10405.585452857755</v>
      </c>
      <c r="L178" s="165"/>
      <c r="M178" s="165"/>
    </row>
    <row r="179" spans="1:11" ht="15">
      <c r="A179" s="127" t="s">
        <v>351</v>
      </c>
      <c r="B179" s="48"/>
      <c r="C179" s="48" t="s">
        <v>14</v>
      </c>
      <c r="D179" s="48" t="s">
        <v>14</v>
      </c>
      <c r="E179" s="48" t="s">
        <v>291</v>
      </c>
      <c r="F179" s="48"/>
      <c r="G179" s="48"/>
      <c r="H179" s="48"/>
      <c r="I179" s="128">
        <f>I180+I181+I182+I183+I189</f>
        <v>11532.45176</v>
      </c>
      <c r="J179" s="128">
        <f>J180+J181+J182+J183+J189</f>
        <v>10405.585452857755</v>
      </c>
      <c r="K179" s="128">
        <f>K180+K181+K182+K183+K189</f>
        <v>10405.585452857755</v>
      </c>
    </row>
    <row r="180" spans="1:13" ht="15">
      <c r="A180" s="124" t="s">
        <v>313</v>
      </c>
      <c r="B180" s="125" t="s">
        <v>352</v>
      </c>
      <c r="C180" s="143" t="s">
        <v>14</v>
      </c>
      <c r="D180" s="143" t="s">
        <v>14</v>
      </c>
      <c r="E180" s="125" t="s">
        <v>291</v>
      </c>
      <c r="F180" s="125" t="s">
        <v>353</v>
      </c>
      <c r="G180" s="125" t="s">
        <v>223</v>
      </c>
      <c r="H180" s="125"/>
      <c r="I180" s="126">
        <v>8351.88</v>
      </c>
      <c r="J180" s="126">
        <f aca="true" t="shared" si="16" ref="J180:J189">I180*L180</f>
        <v>7535.795756236799</v>
      </c>
      <c r="K180" s="126">
        <f aca="true" t="shared" si="17" ref="K180:K189">I180*M180</f>
        <v>7535.795756236799</v>
      </c>
      <c r="L180" s="1">
        <v>0.90228736</v>
      </c>
      <c r="M180" s="1">
        <v>0.90228736</v>
      </c>
    </row>
    <row r="181" spans="1:13" ht="15">
      <c r="A181" s="124" t="s">
        <v>314</v>
      </c>
      <c r="B181" s="125" t="s">
        <v>352</v>
      </c>
      <c r="C181" s="143" t="s">
        <v>14</v>
      </c>
      <c r="D181" s="143" t="s">
        <v>14</v>
      </c>
      <c r="E181" s="125" t="s">
        <v>291</v>
      </c>
      <c r="F181" s="125" t="s">
        <v>354</v>
      </c>
      <c r="G181" s="125" t="s">
        <v>226</v>
      </c>
      <c r="H181" s="125"/>
      <c r="I181" s="126">
        <f>I180*30.2%</f>
        <v>2522.2677599999997</v>
      </c>
      <c r="J181" s="126">
        <f t="shared" si="16"/>
        <v>2275.8103183835133</v>
      </c>
      <c r="K181" s="126">
        <f t="shared" si="17"/>
        <v>2275.8103183835133</v>
      </c>
      <c r="L181" s="1">
        <v>0.90228736</v>
      </c>
      <c r="M181" s="1">
        <v>0.90228736</v>
      </c>
    </row>
    <row r="182" spans="1:13" ht="15">
      <c r="A182" s="136" t="s">
        <v>245</v>
      </c>
      <c r="B182" s="125" t="s">
        <v>352</v>
      </c>
      <c r="C182" s="143" t="s">
        <v>14</v>
      </c>
      <c r="D182" s="143" t="s">
        <v>14</v>
      </c>
      <c r="E182" s="125" t="s">
        <v>291</v>
      </c>
      <c r="F182" s="125" t="s">
        <v>246</v>
      </c>
      <c r="G182" s="125" t="s">
        <v>247</v>
      </c>
      <c r="H182" s="125"/>
      <c r="I182" s="126">
        <v>22.32</v>
      </c>
      <c r="J182" s="126">
        <f t="shared" si="16"/>
        <v>20.1390538752</v>
      </c>
      <c r="K182" s="126">
        <f t="shared" si="17"/>
        <v>20.1390538752</v>
      </c>
      <c r="L182" s="1">
        <v>0.90228736</v>
      </c>
      <c r="M182" s="1">
        <v>0.90228736</v>
      </c>
    </row>
    <row r="183" spans="1:13" ht="15">
      <c r="A183" s="136" t="s">
        <v>234</v>
      </c>
      <c r="B183" s="125" t="s">
        <v>352</v>
      </c>
      <c r="C183" s="143" t="s">
        <v>14</v>
      </c>
      <c r="D183" s="143" t="s">
        <v>14</v>
      </c>
      <c r="E183" s="125" t="s">
        <v>291</v>
      </c>
      <c r="F183" s="125">
        <v>244</v>
      </c>
      <c r="G183" s="125"/>
      <c r="H183" s="125"/>
      <c r="I183" s="126">
        <f>I184+I185+I186+I187+I188</f>
        <v>312.984</v>
      </c>
      <c r="J183" s="126">
        <f t="shared" si="16"/>
        <v>282.40150708223996</v>
      </c>
      <c r="K183" s="126">
        <f t="shared" si="17"/>
        <v>282.40150708223996</v>
      </c>
      <c r="L183" s="1">
        <v>0.90228736</v>
      </c>
      <c r="M183" s="1">
        <v>0.90228736</v>
      </c>
    </row>
    <row r="184" spans="1:13" ht="15" hidden="1">
      <c r="A184" s="134" t="s">
        <v>232</v>
      </c>
      <c r="B184" s="134"/>
      <c r="C184" s="134"/>
      <c r="D184" s="134"/>
      <c r="E184" s="134"/>
      <c r="F184" s="132" t="s">
        <v>235</v>
      </c>
      <c r="G184" s="132">
        <v>223</v>
      </c>
      <c r="H184" s="132"/>
      <c r="I184" s="133">
        <v>15.784</v>
      </c>
      <c r="J184" s="133">
        <f t="shared" si="16"/>
        <v>14.24170369024</v>
      </c>
      <c r="K184" s="133">
        <f t="shared" si="17"/>
        <v>14.24170369024</v>
      </c>
      <c r="L184" s="1">
        <v>0.90228736</v>
      </c>
      <c r="M184" s="1">
        <v>0.90228736</v>
      </c>
    </row>
    <row r="185" spans="1:13" ht="15" hidden="1">
      <c r="A185" s="134" t="s">
        <v>232</v>
      </c>
      <c r="B185" s="134"/>
      <c r="C185" s="134"/>
      <c r="D185" s="134"/>
      <c r="E185" s="134"/>
      <c r="F185" s="132" t="s">
        <v>235</v>
      </c>
      <c r="G185" s="132">
        <v>226</v>
      </c>
      <c r="H185" s="132"/>
      <c r="I185" s="133">
        <v>27.2</v>
      </c>
      <c r="J185" s="133">
        <f t="shared" si="16"/>
        <v>24.542216191999998</v>
      </c>
      <c r="K185" s="133">
        <f t="shared" si="17"/>
        <v>24.542216191999998</v>
      </c>
      <c r="L185" s="1">
        <v>0.90228736</v>
      </c>
      <c r="M185" s="1">
        <v>0.90228736</v>
      </c>
    </row>
    <row r="186" spans="1:13" ht="15" hidden="1">
      <c r="A186" s="134" t="s">
        <v>232</v>
      </c>
      <c r="B186" s="134"/>
      <c r="C186" s="134"/>
      <c r="D186" s="134"/>
      <c r="E186" s="134"/>
      <c r="F186" s="132" t="s">
        <v>235</v>
      </c>
      <c r="G186" s="132" t="s">
        <v>237</v>
      </c>
      <c r="H186" s="132"/>
      <c r="I186" s="133">
        <v>240</v>
      </c>
      <c r="J186" s="133">
        <f t="shared" si="16"/>
        <v>216.54896639999998</v>
      </c>
      <c r="K186" s="133">
        <f t="shared" si="17"/>
        <v>216.54896639999998</v>
      </c>
      <c r="L186" s="1">
        <v>0.90228736</v>
      </c>
      <c r="M186" s="1">
        <v>0.90228736</v>
      </c>
    </row>
    <row r="187" spans="1:13" ht="15" hidden="1">
      <c r="A187" s="134" t="s">
        <v>232</v>
      </c>
      <c r="B187" s="134"/>
      <c r="C187" s="134"/>
      <c r="D187" s="134"/>
      <c r="E187" s="134"/>
      <c r="F187" s="132" t="s">
        <v>235</v>
      </c>
      <c r="G187" s="132">
        <v>343</v>
      </c>
      <c r="H187" s="132"/>
      <c r="I187" s="133"/>
      <c r="J187" s="133">
        <f t="shared" si="16"/>
        <v>0</v>
      </c>
      <c r="K187" s="133">
        <f t="shared" si="17"/>
        <v>0</v>
      </c>
      <c r="L187" s="1">
        <v>0.90228736</v>
      </c>
      <c r="M187" s="1">
        <v>0.90228736</v>
      </c>
    </row>
    <row r="188" spans="1:13" ht="15" hidden="1">
      <c r="A188" s="134" t="s">
        <v>232</v>
      </c>
      <c r="B188" s="134"/>
      <c r="C188" s="134"/>
      <c r="D188" s="134"/>
      <c r="E188" s="134"/>
      <c r="F188" s="132" t="s">
        <v>235</v>
      </c>
      <c r="G188" s="132" t="s">
        <v>238</v>
      </c>
      <c r="H188" s="132"/>
      <c r="I188" s="133">
        <v>30</v>
      </c>
      <c r="J188" s="133">
        <f t="shared" si="16"/>
        <v>27.068620799999998</v>
      </c>
      <c r="K188" s="133">
        <f t="shared" si="17"/>
        <v>27.068620799999998</v>
      </c>
      <c r="L188" s="1">
        <v>0.90228736</v>
      </c>
      <c r="M188" s="1">
        <v>0.90228736</v>
      </c>
    </row>
    <row r="189" spans="1:13" ht="15">
      <c r="A189" s="136" t="s">
        <v>234</v>
      </c>
      <c r="B189" s="125" t="s">
        <v>352</v>
      </c>
      <c r="C189" s="143" t="s">
        <v>14</v>
      </c>
      <c r="D189" s="143" t="s">
        <v>14</v>
      </c>
      <c r="E189" s="125" t="s">
        <v>291</v>
      </c>
      <c r="F189" s="125">
        <v>247</v>
      </c>
      <c r="G189" s="125">
        <v>223</v>
      </c>
      <c r="H189" s="125"/>
      <c r="I189" s="126">
        <v>323</v>
      </c>
      <c r="J189" s="126">
        <f t="shared" si="16"/>
        <v>291.43881727999997</v>
      </c>
      <c r="K189" s="126">
        <f t="shared" si="17"/>
        <v>291.43881727999997</v>
      </c>
      <c r="L189" s="1">
        <v>0.90228736</v>
      </c>
      <c r="M189" s="1">
        <v>0.90228736</v>
      </c>
    </row>
    <row r="190" spans="1:11" ht="15">
      <c r="A190" s="119" t="s">
        <v>355</v>
      </c>
      <c r="B190" s="120"/>
      <c r="C190" s="121" t="s">
        <v>356</v>
      </c>
      <c r="D190" s="121" t="s">
        <v>15</v>
      </c>
      <c r="E190" s="121"/>
      <c r="F190" s="121"/>
      <c r="G190" s="121"/>
      <c r="H190" s="121"/>
      <c r="I190" s="122">
        <f>I191+I212+I261+I293+I307</f>
        <v>808978.2158420002</v>
      </c>
      <c r="J190" s="122">
        <f>J191+J212+J261+J293+J307</f>
        <v>749163.7219652912</v>
      </c>
      <c r="K190" s="122">
        <f>K191+K212+K261+K293+K307</f>
        <v>749614.7179652912</v>
      </c>
    </row>
    <row r="191" spans="1:11" ht="15">
      <c r="A191" s="116" t="s">
        <v>357</v>
      </c>
      <c r="B191" s="117"/>
      <c r="C191" s="117" t="s">
        <v>356</v>
      </c>
      <c r="D191" s="117" t="s">
        <v>13</v>
      </c>
      <c r="E191" s="117"/>
      <c r="F191" s="117"/>
      <c r="G191" s="117"/>
      <c r="H191" s="117"/>
      <c r="I191" s="118">
        <f>I192+I198</f>
        <v>66234.740254</v>
      </c>
      <c r="J191" s="118">
        <f>J192+J198</f>
        <v>63457.47930272852</v>
      </c>
      <c r="K191" s="118">
        <f>K192+K198</f>
        <v>63457.47930272852</v>
      </c>
    </row>
    <row r="192" spans="1:11" ht="15">
      <c r="A192" s="116" t="s">
        <v>358</v>
      </c>
      <c r="B192" s="117"/>
      <c r="C192" s="117" t="s">
        <v>356</v>
      </c>
      <c r="D192" s="117" t="s">
        <v>13</v>
      </c>
      <c r="E192" s="117" t="s">
        <v>359</v>
      </c>
      <c r="F192" s="117"/>
      <c r="G192" s="117"/>
      <c r="H192" s="117"/>
      <c r="I192" s="118">
        <f>I193</f>
        <v>37812.000358000005</v>
      </c>
      <c r="J192" s="118">
        <f>J193</f>
        <v>37812.000358000005</v>
      </c>
      <c r="K192" s="118">
        <f>K193</f>
        <v>37812.000358000005</v>
      </c>
    </row>
    <row r="193" spans="1:13" ht="30">
      <c r="A193" s="149" t="s">
        <v>292</v>
      </c>
      <c r="B193" s="125" t="s">
        <v>12</v>
      </c>
      <c r="C193" s="125" t="s">
        <v>356</v>
      </c>
      <c r="D193" s="125" t="s">
        <v>13</v>
      </c>
      <c r="E193" s="125" t="s">
        <v>359</v>
      </c>
      <c r="F193" s="125" t="s">
        <v>293</v>
      </c>
      <c r="G193" s="125" t="s">
        <v>294</v>
      </c>
      <c r="H193" s="125"/>
      <c r="I193" s="126">
        <f>I194+I195+I196+I197</f>
        <v>37812.000358000005</v>
      </c>
      <c r="J193" s="126">
        <f>J194+J195+J196+J197</f>
        <v>37812.000358000005</v>
      </c>
      <c r="K193" s="126">
        <f>K194+K195+K196+K197</f>
        <v>37812.000358000005</v>
      </c>
      <c r="M193" s="101"/>
    </row>
    <row r="194" spans="1:13" ht="15" hidden="1">
      <c r="A194" s="134" t="s">
        <v>232</v>
      </c>
      <c r="B194" s="134"/>
      <c r="C194" s="134"/>
      <c r="D194" s="134"/>
      <c r="E194" s="134"/>
      <c r="F194" s="132">
        <v>111</v>
      </c>
      <c r="G194" s="132">
        <v>211</v>
      </c>
      <c r="H194" s="132"/>
      <c r="I194" s="133">
        <v>27958.329</v>
      </c>
      <c r="J194" s="133">
        <v>27958.329</v>
      </c>
      <c r="K194" s="133">
        <v>27958.329</v>
      </c>
      <c r="L194" s="164"/>
      <c r="M194" s="164"/>
    </row>
    <row r="195" spans="1:13" ht="15" hidden="1">
      <c r="A195" s="134" t="s">
        <v>232</v>
      </c>
      <c r="B195" s="134"/>
      <c r="C195" s="134"/>
      <c r="D195" s="134"/>
      <c r="E195" s="134"/>
      <c r="F195" s="132">
        <v>119</v>
      </c>
      <c r="G195" s="132">
        <v>213</v>
      </c>
      <c r="H195" s="132"/>
      <c r="I195" s="133">
        <f>I194*30.2%</f>
        <v>8443.415358</v>
      </c>
      <c r="J195" s="133">
        <f>J194*30.2%</f>
        <v>8443.415358</v>
      </c>
      <c r="K195" s="133">
        <f>K194*30.2%</f>
        <v>8443.415358</v>
      </c>
      <c r="L195" s="164"/>
      <c r="M195" s="164"/>
    </row>
    <row r="196" spans="1:13" ht="15" hidden="1">
      <c r="A196" s="134" t="s">
        <v>232</v>
      </c>
      <c r="B196" s="134"/>
      <c r="C196" s="134"/>
      <c r="D196" s="134"/>
      <c r="E196" s="134"/>
      <c r="F196" s="132">
        <v>244</v>
      </c>
      <c r="G196" s="132">
        <v>226</v>
      </c>
      <c r="H196" s="132"/>
      <c r="I196" s="133">
        <v>1084.106</v>
      </c>
      <c r="J196" s="133">
        <v>1084.106</v>
      </c>
      <c r="K196" s="133">
        <v>1084.106</v>
      </c>
      <c r="L196" s="164"/>
      <c r="M196" s="164"/>
    </row>
    <row r="197" spans="1:13" ht="15" hidden="1">
      <c r="A197" s="134" t="s">
        <v>232</v>
      </c>
      <c r="B197" s="134"/>
      <c r="C197" s="134"/>
      <c r="D197" s="134"/>
      <c r="E197" s="134"/>
      <c r="F197" s="132">
        <v>244</v>
      </c>
      <c r="G197" s="132">
        <v>346</v>
      </c>
      <c r="H197" s="132"/>
      <c r="I197" s="133">
        <v>326.15</v>
      </c>
      <c r="J197" s="133">
        <v>326.15</v>
      </c>
      <c r="K197" s="133">
        <v>326.15</v>
      </c>
      <c r="L197" s="164"/>
      <c r="M197" s="164"/>
    </row>
    <row r="198" spans="1:11" ht="15">
      <c r="A198" s="127" t="s">
        <v>360</v>
      </c>
      <c r="B198" s="48"/>
      <c r="C198" s="48" t="s">
        <v>356</v>
      </c>
      <c r="D198" s="48" t="s">
        <v>13</v>
      </c>
      <c r="E198" s="48" t="s">
        <v>361</v>
      </c>
      <c r="F198" s="48"/>
      <c r="G198" s="48"/>
      <c r="H198" s="48"/>
      <c r="I198" s="128">
        <f>I199</f>
        <v>28422.739896</v>
      </c>
      <c r="J198" s="128">
        <f>J199</f>
        <v>25645.47894472851</v>
      </c>
      <c r="K198" s="128">
        <f>K199</f>
        <v>25645.47894472851</v>
      </c>
    </row>
    <row r="199" spans="1:11" ht="30">
      <c r="A199" s="149" t="s">
        <v>292</v>
      </c>
      <c r="B199" s="125" t="s">
        <v>12</v>
      </c>
      <c r="C199" s="125" t="s">
        <v>356</v>
      </c>
      <c r="D199" s="125" t="s">
        <v>13</v>
      </c>
      <c r="E199" s="125" t="s">
        <v>361</v>
      </c>
      <c r="F199" s="125" t="s">
        <v>293</v>
      </c>
      <c r="G199" s="125" t="s">
        <v>294</v>
      </c>
      <c r="H199" s="125"/>
      <c r="I199" s="126">
        <f>I200+I201+I202+I203+I204+I205+I206+I207+I209+I208+I210+I211</f>
        <v>28422.739896</v>
      </c>
      <c r="J199" s="126">
        <f>J200+J201+J202+J203+J204+J205+J206+J207+J209+J208+J210+J211</f>
        <v>25645.47894472851</v>
      </c>
      <c r="K199" s="126">
        <f>K200+K201+K202+K203+K204+K205+K206+K207+K209+K208+K210+K211</f>
        <v>25645.47894472851</v>
      </c>
    </row>
    <row r="200" spans="1:13" ht="15" hidden="1">
      <c r="A200" s="134" t="s">
        <v>232</v>
      </c>
      <c r="B200" s="134"/>
      <c r="C200" s="134"/>
      <c r="D200" s="134"/>
      <c r="E200" s="134"/>
      <c r="F200" s="132">
        <v>111</v>
      </c>
      <c r="G200" s="132">
        <v>211</v>
      </c>
      <c r="H200" s="132"/>
      <c r="I200" s="133">
        <v>12334.248</v>
      </c>
      <c r="J200" s="133">
        <f aca="true" t="shared" si="18" ref="J200:J211">I200*L200</f>
        <v>11129.03606550528</v>
      </c>
      <c r="K200" s="133">
        <f aca="true" t="shared" si="19" ref="K200:K211">I200*M200</f>
        <v>11129.03606550528</v>
      </c>
      <c r="L200" s="1">
        <v>0.90228736</v>
      </c>
      <c r="M200" s="1">
        <v>0.90228736</v>
      </c>
    </row>
    <row r="201" spans="1:13" ht="15" hidden="1">
      <c r="A201" s="134" t="s">
        <v>232</v>
      </c>
      <c r="B201" s="134"/>
      <c r="C201" s="134"/>
      <c r="D201" s="134"/>
      <c r="E201" s="134"/>
      <c r="F201" s="132">
        <v>119</v>
      </c>
      <c r="G201" s="132">
        <v>213</v>
      </c>
      <c r="H201" s="132"/>
      <c r="I201" s="133">
        <f>I200*30.2%</f>
        <v>3724.9428959999996</v>
      </c>
      <c r="J201" s="133">
        <f t="shared" si="18"/>
        <v>3360.9688917825943</v>
      </c>
      <c r="K201" s="133">
        <f t="shared" si="19"/>
        <v>3360.9688917825943</v>
      </c>
      <c r="L201" s="1">
        <v>0.90228736</v>
      </c>
      <c r="M201" s="1">
        <v>0.90228736</v>
      </c>
    </row>
    <row r="202" spans="1:13" ht="15" hidden="1">
      <c r="A202" s="134" t="s">
        <v>232</v>
      </c>
      <c r="B202" s="134"/>
      <c r="C202" s="134"/>
      <c r="D202" s="134"/>
      <c r="E202" s="134"/>
      <c r="F202" s="132">
        <v>244</v>
      </c>
      <c r="G202" s="132">
        <v>221</v>
      </c>
      <c r="H202" s="132"/>
      <c r="I202" s="133">
        <v>81.24</v>
      </c>
      <c r="J202" s="133">
        <f t="shared" si="18"/>
        <v>73.30182512639999</v>
      </c>
      <c r="K202" s="133">
        <f t="shared" si="19"/>
        <v>73.30182512639999</v>
      </c>
      <c r="L202" s="1">
        <v>0.90228736</v>
      </c>
      <c r="M202" s="1">
        <v>0.90228736</v>
      </c>
    </row>
    <row r="203" spans="1:13" ht="15" hidden="1">
      <c r="A203" s="134" t="s">
        <v>232</v>
      </c>
      <c r="B203" s="134"/>
      <c r="C203" s="134"/>
      <c r="D203" s="134"/>
      <c r="E203" s="134"/>
      <c r="F203" s="132" t="s">
        <v>235</v>
      </c>
      <c r="G203" s="132">
        <v>223</v>
      </c>
      <c r="H203" s="132"/>
      <c r="I203" s="133">
        <v>75.015</v>
      </c>
      <c r="J203" s="133">
        <f t="shared" si="18"/>
        <v>67.6850863104</v>
      </c>
      <c r="K203" s="133">
        <f t="shared" si="19"/>
        <v>67.6850863104</v>
      </c>
      <c r="L203" s="1">
        <v>0.90228736</v>
      </c>
      <c r="M203" s="1">
        <v>0.90228736</v>
      </c>
    </row>
    <row r="204" spans="1:13" ht="15" hidden="1">
      <c r="A204" s="134" t="s">
        <v>232</v>
      </c>
      <c r="B204" s="134"/>
      <c r="C204" s="134"/>
      <c r="D204" s="134"/>
      <c r="E204" s="134"/>
      <c r="F204" s="132">
        <v>244</v>
      </c>
      <c r="G204" s="132">
        <v>225</v>
      </c>
      <c r="H204" s="132"/>
      <c r="I204" s="133"/>
      <c r="J204" s="133">
        <f t="shared" si="18"/>
        <v>0</v>
      </c>
      <c r="K204" s="133">
        <f t="shared" si="19"/>
        <v>0</v>
      </c>
      <c r="L204" s="1">
        <v>0.90228736</v>
      </c>
      <c r="M204" s="1">
        <v>0.90228736</v>
      </c>
    </row>
    <row r="205" spans="1:13" ht="15" hidden="1">
      <c r="A205" s="134" t="s">
        <v>232</v>
      </c>
      <c r="B205" s="134"/>
      <c r="C205" s="134"/>
      <c r="D205" s="134"/>
      <c r="E205" s="134"/>
      <c r="F205" s="132">
        <v>244</v>
      </c>
      <c r="G205" s="132">
        <v>226</v>
      </c>
      <c r="H205" s="132"/>
      <c r="I205" s="133">
        <v>152.74</v>
      </c>
      <c r="J205" s="133">
        <f t="shared" si="18"/>
        <v>137.8153713664</v>
      </c>
      <c r="K205" s="133">
        <f t="shared" si="19"/>
        <v>137.8153713664</v>
      </c>
      <c r="L205" s="1">
        <v>0.90228736</v>
      </c>
      <c r="M205" s="1">
        <v>0.90228736</v>
      </c>
    </row>
    <row r="206" spans="1:13" ht="15" hidden="1">
      <c r="A206" s="134" t="s">
        <v>232</v>
      </c>
      <c r="B206" s="134"/>
      <c r="C206" s="134"/>
      <c r="D206" s="134"/>
      <c r="E206" s="134"/>
      <c r="F206" s="132">
        <v>244</v>
      </c>
      <c r="G206" s="132">
        <v>310</v>
      </c>
      <c r="H206" s="132"/>
      <c r="I206" s="133"/>
      <c r="J206" s="133">
        <f t="shared" si="18"/>
        <v>0</v>
      </c>
      <c r="K206" s="133">
        <f t="shared" si="19"/>
        <v>0</v>
      </c>
      <c r="L206" s="1">
        <v>0.90228736</v>
      </c>
      <c r="M206" s="1">
        <v>0.90228736</v>
      </c>
    </row>
    <row r="207" spans="1:13" ht="15" hidden="1">
      <c r="A207" s="134" t="s">
        <v>232</v>
      </c>
      <c r="B207" s="134"/>
      <c r="C207" s="134"/>
      <c r="D207" s="134"/>
      <c r="E207" s="134"/>
      <c r="F207" s="132">
        <v>244</v>
      </c>
      <c r="G207" s="132">
        <v>342</v>
      </c>
      <c r="H207" s="132"/>
      <c r="I207" s="133">
        <v>9338</v>
      </c>
      <c r="J207" s="133">
        <f t="shared" si="18"/>
        <v>8425.55936768</v>
      </c>
      <c r="K207" s="133">
        <f t="shared" si="19"/>
        <v>8425.55936768</v>
      </c>
      <c r="L207" s="1">
        <v>0.90228736</v>
      </c>
      <c r="M207" s="1">
        <v>0.90228736</v>
      </c>
    </row>
    <row r="208" spans="1:13" ht="15" hidden="1">
      <c r="A208" s="134" t="s">
        <v>232</v>
      </c>
      <c r="B208" s="134"/>
      <c r="C208" s="134"/>
      <c r="D208" s="134"/>
      <c r="E208" s="134"/>
      <c r="F208" s="132">
        <v>244</v>
      </c>
      <c r="G208" s="132">
        <v>346</v>
      </c>
      <c r="H208" s="132"/>
      <c r="I208" s="133">
        <v>1000</v>
      </c>
      <c r="J208" s="133">
        <f t="shared" si="18"/>
        <v>902.28736</v>
      </c>
      <c r="K208" s="133">
        <f t="shared" si="19"/>
        <v>902.28736</v>
      </c>
      <c r="L208" s="1">
        <v>0.90228736</v>
      </c>
      <c r="M208" s="1">
        <v>0.90228736</v>
      </c>
    </row>
    <row r="209" spans="1:13" ht="15" hidden="1">
      <c r="A209" s="134" t="s">
        <v>232</v>
      </c>
      <c r="B209" s="134"/>
      <c r="C209" s="134"/>
      <c r="D209" s="134"/>
      <c r="E209" s="134"/>
      <c r="F209" s="132">
        <v>247</v>
      </c>
      <c r="G209" s="132">
        <v>223</v>
      </c>
      <c r="H209" s="132"/>
      <c r="I209" s="133">
        <v>1199</v>
      </c>
      <c r="J209" s="133">
        <f t="shared" si="18"/>
        <v>1081.84254464</v>
      </c>
      <c r="K209" s="133">
        <f t="shared" si="19"/>
        <v>1081.84254464</v>
      </c>
      <c r="L209" s="1">
        <v>0.90228736</v>
      </c>
      <c r="M209" s="1">
        <v>0.90228736</v>
      </c>
    </row>
    <row r="210" spans="1:13" ht="15" hidden="1">
      <c r="A210" s="134" t="s">
        <v>232</v>
      </c>
      <c r="B210" s="134"/>
      <c r="C210" s="134"/>
      <c r="D210" s="134"/>
      <c r="E210" s="134"/>
      <c r="F210" s="132">
        <v>851</v>
      </c>
      <c r="G210" s="132">
        <v>291</v>
      </c>
      <c r="H210" s="132"/>
      <c r="I210" s="133">
        <v>517.554</v>
      </c>
      <c r="J210" s="133">
        <f t="shared" si="18"/>
        <v>466.98243231744</v>
      </c>
      <c r="K210" s="133">
        <f t="shared" si="19"/>
        <v>466.98243231744</v>
      </c>
      <c r="L210" s="1">
        <v>0.90228736</v>
      </c>
      <c r="M210" s="1">
        <v>0.90228736</v>
      </c>
    </row>
    <row r="211" spans="1:13" ht="15" hidden="1">
      <c r="A211" s="134" t="s">
        <v>232</v>
      </c>
      <c r="B211" s="134"/>
      <c r="C211" s="134"/>
      <c r="D211" s="134"/>
      <c r="E211" s="134"/>
      <c r="F211" s="132">
        <v>852</v>
      </c>
      <c r="G211" s="132">
        <v>291</v>
      </c>
      <c r="H211" s="132"/>
      <c r="I211" s="133"/>
      <c r="J211" s="133">
        <f t="shared" si="18"/>
        <v>0</v>
      </c>
      <c r="K211" s="133">
        <f t="shared" si="19"/>
        <v>0</v>
      </c>
      <c r="L211" s="1">
        <v>0.90228736</v>
      </c>
      <c r="M211" s="1">
        <v>0.90228736</v>
      </c>
    </row>
    <row r="212" spans="1:13" ht="15">
      <c r="A212" s="127" t="s">
        <v>362</v>
      </c>
      <c r="B212" s="48"/>
      <c r="C212" s="48" t="s">
        <v>356</v>
      </c>
      <c r="D212" s="48" t="s">
        <v>218</v>
      </c>
      <c r="E212" s="48"/>
      <c r="F212" s="48"/>
      <c r="G212" s="48"/>
      <c r="H212" s="48"/>
      <c r="I212" s="128">
        <f>I213+I221+I230+I233+I238+I242+I257+I217+I225</f>
        <v>674262.3436400001</v>
      </c>
      <c r="J212" s="128">
        <f>J213+J221+J230+J233+J238+J242+J257+J217+J225</f>
        <v>623762.9317352428</v>
      </c>
      <c r="K212" s="128">
        <f>K213+K221+K230+K233+K238+K242+K257+K217+K225</f>
        <v>624213.9277352429</v>
      </c>
      <c r="M212" s="101"/>
    </row>
    <row r="213" spans="1:11" ht="15">
      <c r="A213" s="127" t="s">
        <v>363</v>
      </c>
      <c r="B213" s="48"/>
      <c r="C213" s="48" t="s">
        <v>356</v>
      </c>
      <c r="D213" s="48" t="s">
        <v>218</v>
      </c>
      <c r="E213" s="48" t="s">
        <v>364</v>
      </c>
      <c r="F213" s="48"/>
      <c r="G213" s="48"/>
      <c r="H213" s="48"/>
      <c r="I213" s="128">
        <f>I214</f>
        <v>36514.000194</v>
      </c>
      <c r="J213" s="128">
        <f>J214</f>
        <v>37367.514576</v>
      </c>
      <c r="K213" s="128">
        <f>K214</f>
        <v>37367.514576</v>
      </c>
    </row>
    <row r="214" spans="1:11" ht="30">
      <c r="A214" s="149" t="s">
        <v>292</v>
      </c>
      <c r="B214" s="125" t="s">
        <v>12</v>
      </c>
      <c r="C214" s="125" t="s">
        <v>356</v>
      </c>
      <c r="D214" s="125" t="s">
        <v>218</v>
      </c>
      <c r="E214" s="125" t="s">
        <v>364</v>
      </c>
      <c r="F214" s="125">
        <v>612</v>
      </c>
      <c r="G214" s="125" t="s">
        <v>294</v>
      </c>
      <c r="H214" s="125" t="s">
        <v>365</v>
      </c>
      <c r="I214" s="126">
        <f>I215+I216</f>
        <v>36514.000194</v>
      </c>
      <c r="J214" s="126">
        <f>J215+J216</f>
        <v>37367.514576</v>
      </c>
      <c r="K214" s="126">
        <f>K215+K216</f>
        <v>37367.514576</v>
      </c>
    </row>
    <row r="215" spans="1:13" ht="15" hidden="1">
      <c r="A215" s="134" t="s">
        <v>232</v>
      </c>
      <c r="B215" s="134"/>
      <c r="C215" s="134"/>
      <c r="D215" s="134"/>
      <c r="E215" s="134"/>
      <c r="F215" s="132">
        <v>111</v>
      </c>
      <c r="G215" s="132">
        <v>211</v>
      </c>
      <c r="H215" s="132"/>
      <c r="I215" s="133">
        <v>28044.547</v>
      </c>
      <c r="J215" s="133">
        <v>28700.088</v>
      </c>
      <c r="K215" s="133">
        <f>J215</f>
        <v>28700.088</v>
      </c>
      <c r="L215" s="164"/>
      <c r="M215" s="164"/>
    </row>
    <row r="216" spans="1:13" ht="15" hidden="1">
      <c r="A216" s="134" t="s">
        <v>232</v>
      </c>
      <c r="B216" s="134"/>
      <c r="C216" s="134"/>
      <c r="D216" s="134"/>
      <c r="E216" s="134"/>
      <c r="F216" s="132">
        <v>119</v>
      </c>
      <c r="G216" s="132">
        <v>213</v>
      </c>
      <c r="H216" s="132"/>
      <c r="I216" s="133">
        <f>I215*30.2%</f>
        <v>8469.453194</v>
      </c>
      <c r="J216" s="133">
        <f>J215*30.2%</f>
        <v>8667.426576</v>
      </c>
      <c r="K216" s="133">
        <f>K215*30.2%</f>
        <v>8667.426576</v>
      </c>
      <c r="L216" s="164"/>
      <c r="M216" s="164"/>
    </row>
    <row r="217" spans="1:11" ht="28.5">
      <c r="A217" s="127" t="s">
        <v>366</v>
      </c>
      <c r="B217" s="48"/>
      <c r="C217" s="48" t="s">
        <v>356</v>
      </c>
      <c r="D217" s="48" t="s">
        <v>218</v>
      </c>
      <c r="E217" s="48" t="s">
        <v>367</v>
      </c>
      <c r="F217" s="48"/>
      <c r="G217" s="48"/>
      <c r="H217" s="48"/>
      <c r="I217" s="128">
        <f>I218</f>
        <v>200.66814599999998</v>
      </c>
      <c r="J217" s="128">
        <f>J218</f>
        <v>197.815464</v>
      </c>
      <c r="K217" s="128">
        <f>K218</f>
        <v>197.815464</v>
      </c>
    </row>
    <row r="218" spans="1:11" ht="30">
      <c r="A218" s="149" t="s">
        <v>292</v>
      </c>
      <c r="B218" s="125" t="s">
        <v>12</v>
      </c>
      <c r="C218" s="125" t="s">
        <v>356</v>
      </c>
      <c r="D218" s="125" t="s">
        <v>218</v>
      </c>
      <c r="E218" s="125" t="s">
        <v>367</v>
      </c>
      <c r="F218" s="125">
        <v>612</v>
      </c>
      <c r="G218" s="125" t="s">
        <v>294</v>
      </c>
      <c r="H218" s="125"/>
      <c r="I218" s="126">
        <f>I219+I220</f>
        <v>200.66814599999998</v>
      </c>
      <c r="J218" s="126">
        <f>J219+J220</f>
        <v>197.815464</v>
      </c>
      <c r="K218" s="126">
        <f>K219+K220</f>
        <v>197.815464</v>
      </c>
    </row>
    <row r="219" spans="1:13" ht="15" hidden="1">
      <c r="A219" s="134" t="s">
        <v>232</v>
      </c>
      <c r="B219" s="134"/>
      <c r="C219" s="134"/>
      <c r="D219" s="134"/>
      <c r="E219" s="134"/>
      <c r="F219" s="132">
        <v>111</v>
      </c>
      <c r="G219" s="132">
        <v>211</v>
      </c>
      <c r="H219" s="132"/>
      <c r="I219" s="133">
        <v>154.123</v>
      </c>
      <c r="J219" s="133">
        <v>151.932</v>
      </c>
      <c r="K219" s="133">
        <f>J219</f>
        <v>151.932</v>
      </c>
      <c r="L219" s="164"/>
      <c r="M219" s="164"/>
    </row>
    <row r="220" spans="1:13" ht="15" hidden="1">
      <c r="A220" s="134" t="s">
        <v>232</v>
      </c>
      <c r="B220" s="134"/>
      <c r="C220" s="134"/>
      <c r="D220" s="134"/>
      <c r="E220" s="134"/>
      <c r="F220" s="132">
        <v>119</v>
      </c>
      <c r="G220" s="132">
        <v>213</v>
      </c>
      <c r="H220" s="132"/>
      <c r="I220" s="133">
        <f>I219*30.2%</f>
        <v>46.545145999999995</v>
      </c>
      <c r="J220" s="133">
        <f>J219*30.2%</f>
        <v>45.883464</v>
      </c>
      <c r="K220" s="133">
        <f>K219*30.2%</f>
        <v>45.883464</v>
      </c>
      <c r="L220" s="164"/>
      <c r="M220" s="164"/>
    </row>
    <row r="221" spans="1:11" ht="15">
      <c r="A221" s="127" t="s">
        <v>368</v>
      </c>
      <c r="B221" s="48"/>
      <c r="C221" s="48" t="s">
        <v>356</v>
      </c>
      <c r="D221" s="48" t="s">
        <v>218</v>
      </c>
      <c r="E221" s="48" t="s">
        <v>369</v>
      </c>
      <c r="F221" s="48"/>
      <c r="G221" s="48"/>
      <c r="H221" s="48"/>
      <c r="I221" s="128">
        <f>I222</f>
        <v>19607.198679999998</v>
      </c>
      <c r="J221" s="128">
        <f>J222</f>
        <v>19588.229658752203</v>
      </c>
      <c r="K221" s="128">
        <f>K222</f>
        <v>20039.225658752202</v>
      </c>
    </row>
    <row r="222" spans="1:11" ht="15">
      <c r="A222" s="140" t="s">
        <v>370</v>
      </c>
      <c r="B222" s="125" t="s">
        <v>12</v>
      </c>
      <c r="C222" s="125" t="s">
        <v>356</v>
      </c>
      <c r="D222" s="125" t="s">
        <v>218</v>
      </c>
      <c r="E222" s="125" t="s">
        <v>369</v>
      </c>
      <c r="F222" s="125">
        <v>612</v>
      </c>
      <c r="G222" s="125" t="s">
        <v>294</v>
      </c>
      <c r="H222" s="125" t="s">
        <v>371</v>
      </c>
      <c r="I222" s="126">
        <f>I223+I224</f>
        <v>19607.198679999998</v>
      </c>
      <c r="J222" s="126">
        <f>J223+J224</f>
        <v>19588.229658752203</v>
      </c>
      <c r="K222" s="126">
        <f>K223+K224</f>
        <v>20039.225658752202</v>
      </c>
    </row>
    <row r="223" spans="1:13" ht="15" hidden="1">
      <c r="A223" s="134" t="s">
        <v>232</v>
      </c>
      <c r="B223" s="134"/>
      <c r="C223" s="134"/>
      <c r="D223" s="134"/>
      <c r="E223" s="134"/>
      <c r="F223" s="132">
        <v>244</v>
      </c>
      <c r="G223" s="132">
        <v>342</v>
      </c>
      <c r="H223" s="132"/>
      <c r="I223" s="133">
        <f>'[1]Лист4'!D40</f>
        <v>19413.068</v>
      </c>
      <c r="J223" s="133">
        <f>'[1]Лист4'!E40</f>
        <v>19413.068</v>
      </c>
      <c r="K223" s="133">
        <f>'[1]Лист4'!F40</f>
        <v>19864.064</v>
      </c>
      <c r="L223" s="164"/>
      <c r="M223" s="164"/>
    </row>
    <row r="224" spans="1:13" ht="15" hidden="1">
      <c r="A224" s="134" t="s">
        <v>232</v>
      </c>
      <c r="B224" s="134"/>
      <c r="C224" s="134"/>
      <c r="D224" s="134"/>
      <c r="E224" s="134"/>
      <c r="F224" s="132">
        <v>244</v>
      </c>
      <c r="G224" s="132">
        <v>342</v>
      </c>
      <c r="H224" s="132"/>
      <c r="I224" s="133">
        <f>I223*1%</f>
        <v>194.13067999999998</v>
      </c>
      <c r="J224" s="133">
        <f>I224*L224</f>
        <v>175.16165875220477</v>
      </c>
      <c r="K224" s="133">
        <f>I224*M224</f>
        <v>175.16165875220477</v>
      </c>
      <c r="L224" s="1">
        <v>0.90228736</v>
      </c>
      <c r="M224" s="1">
        <v>0.90228736</v>
      </c>
    </row>
    <row r="225" spans="1:11" ht="15">
      <c r="A225" s="127" t="s">
        <v>372</v>
      </c>
      <c r="B225" s="48"/>
      <c r="C225" s="48" t="s">
        <v>356</v>
      </c>
      <c r="D225" s="48" t="s">
        <v>218</v>
      </c>
      <c r="E225" s="150" t="s">
        <v>373</v>
      </c>
      <c r="F225" s="48"/>
      <c r="G225" s="48"/>
      <c r="H225" s="48"/>
      <c r="I225" s="128">
        <f>I226</f>
        <v>47013.292109999995</v>
      </c>
      <c r="J225" s="128">
        <f>J226</f>
        <v>1442.261230592</v>
      </c>
      <c r="K225" s="128">
        <f>K226</f>
        <v>1442.261230592</v>
      </c>
    </row>
    <row r="226" spans="1:11" ht="15">
      <c r="A226" s="149" t="s">
        <v>374</v>
      </c>
      <c r="B226" s="125" t="s">
        <v>12</v>
      </c>
      <c r="C226" s="125" t="s">
        <v>356</v>
      </c>
      <c r="D226" s="125" t="s">
        <v>218</v>
      </c>
      <c r="E226" s="125" t="s">
        <v>373</v>
      </c>
      <c r="F226" s="125">
        <v>612</v>
      </c>
      <c r="G226" s="125">
        <v>281</v>
      </c>
      <c r="H226" s="125"/>
      <c r="I226" s="126">
        <f>I227+I228+I229</f>
        <v>47013.292109999995</v>
      </c>
      <c r="J226" s="126">
        <f>J227+J228+J229</f>
        <v>1442.261230592</v>
      </c>
      <c r="K226" s="126">
        <f>K227+K228+K229</f>
        <v>1442.261230592</v>
      </c>
    </row>
    <row r="227" spans="1:13" ht="15" hidden="1">
      <c r="A227" s="134" t="s">
        <v>375</v>
      </c>
      <c r="B227" s="134"/>
      <c r="C227" s="134"/>
      <c r="D227" s="134"/>
      <c r="E227" s="134"/>
      <c r="F227" s="132">
        <v>243</v>
      </c>
      <c r="G227" s="132">
        <v>225</v>
      </c>
      <c r="H227" s="132"/>
      <c r="I227" s="151">
        <v>43144.1</v>
      </c>
      <c r="J227" s="133">
        <v>0</v>
      </c>
      <c r="K227" s="133">
        <v>0</v>
      </c>
      <c r="L227" s="164"/>
      <c r="M227" s="164"/>
    </row>
    <row r="228" spans="1:11" ht="15" hidden="1">
      <c r="A228" s="134" t="s">
        <v>376</v>
      </c>
      <c r="B228" s="134"/>
      <c r="C228" s="134"/>
      <c r="D228" s="134"/>
      <c r="E228" s="134"/>
      <c r="F228" s="132">
        <v>243</v>
      </c>
      <c r="G228" s="132">
        <v>225</v>
      </c>
      <c r="H228" s="132"/>
      <c r="I228" s="151">
        <v>2270.74211</v>
      </c>
      <c r="J228" s="133">
        <v>0</v>
      </c>
      <c r="K228" s="133">
        <v>0</v>
      </c>
    </row>
    <row r="229" spans="1:13" ht="15" hidden="1">
      <c r="A229" s="134" t="s">
        <v>377</v>
      </c>
      <c r="B229" s="134"/>
      <c r="C229" s="134"/>
      <c r="D229" s="134"/>
      <c r="E229" s="134"/>
      <c r="F229" s="132">
        <v>243</v>
      </c>
      <c r="G229" s="132">
        <v>225</v>
      </c>
      <c r="H229" s="132"/>
      <c r="I229" s="133">
        <v>1598.45</v>
      </c>
      <c r="J229" s="133">
        <f>I229*L229</f>
        <v>1442.261230592</v>
      </c>
      <c r="K229" s="133">
        <f>I229*M229</f>
        <v>1442.261230592</v>
      </c>
      <c r="L229" s="1">
        <v>0.90228736</v>
      </c>
      <c r="M229" s="1">
        <v>0.90228736</v>
      </c>
    </row>
    <row r="230" spans="1:11" ht="15">
      <c r="A230" s="127" t="s">
        <v>378</v>
      </c>
      <c r="B230" s="48"/>
      <c r="C230" s="48" t="s">
        <v>356</v>
      </c>
      <c r="D230" s="48" t="s">
        <v>218</v>
      </c>
      <c r="E230" s="48" t="s">
        <v>379</v>
      </c>
      <c r="F230" s="48"/>
      <c r="G230" s="48"/>
      <c r="H230" s="48"/>
      <c r="I230" s="128">
        <f>I231</f>
        <v>246.069</v>
      </c>
      <c r="J230" s="128">
        <f>J231</f>
        <v>246.069</v>
      </c>
      <c r="K230" s="128">
        <f>K231</f>
        <v>246.069</v>
      </c>
    </row>
    <row r="231" spans="1:11" ht="15">
      <c r="A231" s="140" t="s">
        <v>380</v>
      </c>
      <c r="B231" s="125" t="s">
        <v>12</v>
      </c>
      <c r="C231" s="125" t="s">
        <v>356</v>
      </c>
      <c r="D231" s="125" t="s">
        <v>218</v>
      </c>
      <c r="E231" s="125" t="s">
        <v>379</v>
      </c>
      <c r="F231" s="125">
        <v>611</v>
      </c>
      <c r="G231" s="125" t="s">
        <v>294</v>
      </c>
      <c r="H231" s="125"/>
      <c r="I231" s="126">
        <f>I232</f>
        <v>246.069</v>
      </c>
      <c r="J231" s="126">
        <f>J232</f>
        <v>246.069</v>
      </c>
      <c r="K231" s="126">
        <f>K232</f>
        <v>246.069</v>
      </c>
    </row>
    <row r="232" spans="1:13" ht="15" hidden="1">
      <c r="A232" s="134" t="s">
        <v>232</v>
      </c>
      <c r="B232" s="134"/>
      <c r="C232" s="134"/>
      <c r="D232" s="134"/>
      <c r="E232" s="134"/>
      <c r="F232" s="132">
        <v>321</v>
      </c>
      <c r="G232" s="132">
        <v>262</v>
      </c>
      <c r="H232" s="132"/>
      <c r="I232" s="133">
        <f>'[1]Лист4'!D44</f>
        <v>246.069</v>
      </c>
      <c r="J232" s="133">
        <f>'[1]Лист4'!E44</f>
        <v>246.069</v>
      </c>
      <c r="K232" s="133">
        <f>'[1]Лист4'!F44</f>
        <v>246.069</v>
      </c>
      <c r="L232" s="164"/>
      <c r="M232" s="164"/>
    </row>
    <row r="233" spans="1:11" ht="15">
      <c r="A233" s="127" t="s">
        <v>381</v>
      </c>
      <c r="B233" s="48"/>
      <c r="C233" s="48" t="s">
        <v>356</v>
      </c>
      <c r="D233" s="48" t="s">
        <v>218</v>
      </c>
      <c r="E233" s="48" t="s">
        <v>382</v>
      </c>
      <c r="F233" s="48"/>
      <c r="G233" s="48"/>
      <c r="H233" s="48"/>
      <c r="I233" s="128">
        <f>I234</f>
        <v>511731.99997999996</v>
      </c>
      <c r="J233" s="128">
        <f>J234</f>
        <v>511731.99997999996</v>
      </c>
      <c r="K233" s="128">
        <f>K234</f>
        <v>511731.99997999996</v>
      </c>
    </row>
    <row r="234" spans="1:13" ht="30">
      <c r="A234" s="149" t="s">
        <v>292</v>
      </c>
      <c r="B234" s="125" t="s">
        <v>12</v>
      </c>
      <c r="C234" s="125" t="s">
        <v>356</v>
      </c>
      <c r="D234" s="125" t="s">
        <v>218</v>
      </c>
      <c r="E234" s="125" t="s">
        <v>382</v>
      </c>
      <c r="F234" s="125" t="s">
        <v>293</v>
      </c>
      <c r="G234" s="125" t="s">
        <v>294</v>
      </c>
      <c r="H234" s="125"/>
      <c r="I234" s="126">
        <f>I235+I236+I237</f>
        <v>511731.99997999996</v>
      </c>
      <c r="J234" s="126">
        <f>J235+J236+J237</f>
        <v>511731.99997999996</v>
      </c>
      <c r="K234" s="126">
        <f>K235+K236+K237</f>
        <v>511731.99997999996</v>
      </c>
      <c r="L234" s="101"/>
      <c r="M234" s="101"/>
    </row>
    <row r="235" spans="1:13" ht="15" hidden="1">
      <c r="A235" s="134" t="s">
        <v>232</v>
      </c>
      <c r="B235" s="134"/>
      <c r="C235" s="134"/>
      <c r="D235" s="134"/>
      <c r="E235" s="134"/>
      <c r="F235" s="132">
        <v>111</v>
      </c>
      <c r="G235" s="132">
        <v>211</v>
      </c>
      <c r="H235" s="132"/>
      <c r="I235" s="133">
        <v>387418.99</v>
      </c>
      <c r="J235" s="133">
        <v>387418.99</v>
      </c>
      <c r="K235" s="133">
        <v>387418.99</v>
      </c>
      <c r="L235" s="164"/>
      <c r="M235" s="164"/>
    </row>
    <row r="236" spans="1:13" ht="15" hidden="1">
      <c r="A236" s="134" t="s">
        <v>232</v>
      </c>
      <c r="B236" s="134"/>
      <c r="C236" s="134"/>
      <c r="D236" s="134"/>
      <c r="E236" s="134"/>
      <c r="F236" s="132">
        <v>119</v>
      </c>
      <c r="G236" s="132">
        <v>213</v>
      </c>
      <c r="H236" s="132"/>
      <c r="I236" s="133">
        <f>I235*30.2%</f>
        <v>117000.53498</v>
      </c>
      <c r="J236" s="133">
        <f>J235*30.2%</f>
        <v>117000.53498</v>
      </c>
      <c r="K236" s="133">
        <f>K235*30.2%</f>
        <v>117000.53498</v>
      </c>
      <c r="L236" s="164"/>
      <c r="M236" s="164"/>
    </row>
    <row r="237" spans="1:13" ht="15" hidden="1">
      <c r="A237" s="134" t="s">
        <v>232</v>
      </c>
      <c r="B237" s="134"/>
      <c r="C237" s="134"/>
      <c r="D237" s="134"/>
      <c r="E237" s="134"/>
      <c r="F237" s="132">
        <v>244</v>
      </c>
      <c r="G237" s="132">
        <v>226</v>
      </c>
      <c r="H237" s="132"/>
      <c r="I237" s="133">
        <v>7312.475</v>
      </c>
      <c r="J237" s="133">
        <v>7312.475</v>
      </c>
      <c r="K237" s="133">
        <v>7312.475</v>
      </c>
      <c r="L237" s="164"/>
      <c r="M237" s="164"/>
    </row>
    <row r="238" spans="1:11" ht="15">
      <c r="A238" s="127" t="s">
        <v>383</v>
      </c>
      <c r="B238" s="48"/>
      <c r="C238" s="48" t="s">
        <v>356</v>
      </c>
      <c r="D238" s="48" t="s">
        <v>218</v>
      </c>
      <c r="E238" s="48" t="s">
        <v>384</v>
      </c>
      <c r="F238" s="48"/>
      <c r="G238" s="48"/>
      <c r="H238" s="48"/>
      <c r="I238" s="128">
        <f>I239</f>
        <v>15652.903098</v>
      </c>
      <c r="J238" s="128">
        <f>J239</f>
        <v>14123.41661263024</v>
      </c>
      <c r="K238" s="128">
        <f>K239</f>
        <v>14123.41661263024</v>
      </c>
    </row>
    <row r="239" spans="1:11" ht="30">
      <c r="A239" s="152" t="s">
        <v>292</v>
      </c>
      <c r="B239" s="125" t="s">
        <v>12</v>
      </c>
      <c r="C239" s="125" t="s">
        <v>356</v>
      </c>
      <c r="D239" s="125" t="s">
        <v>218</v>
      </c>
      <c r="E239" s="125" t="s">
        <v>384</v>
      </c>
      <c r="F239" s="125" t="s">
        <v>293</v>
      </c>
      <c r="G239" s="125" t="s">
        <v>294</v>
      </c>
      <c r="H239" s="125"/>
      <c r="I239" s="126">
        <f>I240+I241</f>
        <v>15652.903098</v>
      </c>
      <c r="J239" s="126">
        <f>J240+J241</f>
        <v>14123.41661263024</v>
      </c>
      <c r="K239" s="126">
        <f>K240+K241</f>
        <v>14123.41661263024</v>
      </c>
    </row>
    <row r="240" spans="1:13" ht="15" hidden="1">
      <c r="A240" s="134" t="s">
        <v>232</v>
      </c>
      <c r="B240" s="134"/>
      <c r="C240" s="134"/>
      <c r="D240" s="134"/>
      <c r="E240" s="134"/>
      <c r="F240" s="132">
        <v>111</v>
      </c>
      <c r="G240" s="132">
        <v>211</v>
      </c>
      <c r="H240" s="132"/>
      <c r="I240" s="133">
        <v>12022.199</v>
      </c>
      <c r="J240" s="133">
        <f>I240*L240</f>
        <v>10847.47819710464</v>
      </c>
      <c r="K240" s="133">
        <f>I240*M240</f>
        <v>10847.47819710464</v>
      </c>
      <c r="L240" s="1">
        <v>0.90228736</v>
      </c>
      <c r="M240" s="1">
        <v>0.90228736</v>
      </c>
    </row>
    <row r="241" spans="1:13" ht="15" hidden="1">
      <c r="A241" s="134" t="s">
        <v>232</v>
      </c>
      <c r="B241" s="134"/>
      <c r="C241" s="134"/>
      <c r="D241" s="134"/>
      <c r="E241" s="134"/>
      <c r="F241" s="132">
        <v>119</v>
      </c>
      <c r="G241" s="132">
        <v>213</v>
      </c>
      <c r="H241" s="132"/>
      <c r="I241" s="133">
        <f>I240*30.2%</f>
        <v>3630.704098</v>
      </c>
      <c r="J241" s="133">
        <f>I241*L241</f>
        <v>3275.938415525601</v>
      </c>
      <c r="K241" s="133">
        <f>I241*M241</f>
        <v>3275.938415525601</v>
      </c>
      <c r="L241" s="1">
        <v>0.90228736</v>
      </c>
      <c r="M241" s="1">
        <v>0.90228736</v>
      </c>
    </row>
    <row r="242" spans="1:13" ht="15">
      <c r="A242" s="127" t="s">
        <v>385</v>
      </c>
      <c r="B242" s="48"/>
      <c r="C242" s="48" t="s">
        <v>356</v>
      </c>
      <c r="D242" s="48" t="s">
        <v>218</v>
      </c>
      <c r="E242" s="48" t="s">
        <v>386</v>
      </c>
      <c r="F242" s="48"/>
      <c r="G242" s="48"/>
      <c r="H242" s="48"/>
      <c r="I242" s="128">
        <f>I243</f>
        <v>31424.165</v>
      </c>
      <c r="J242" s="128">
        <f>J243</f>
        <v>28353.626878054398</v>
      </c>
      <c r="K242" s="128">
        <f>K243</f>
        <v>28353.626878054398</v>
      </c>
      <c r="L242" s="166"/>
      <c r="M242" s="166"/>
    </row>
    <row r="243" spans="1:11" ht="30">
      <c r="A243" s="152" t="s">
        <v>292</v>
      </c>
      <c r="B243" s="125" t="s">
        <v>12</v>
      </c>
      <c r="C243" s="125" t="s">
        <v>356</v>
      </c>
      <c r="D243" s="125" t="s">
        <v>218</v>
      </c>
      <c r="E243" s="125">
        <v>9980070002</v>
      </c>
      <c r="F243" s="125" t="s">
        <v>293</v>
      </c>
      <c r="G243" s="125" t="s">
        <v>294</v>
      </c>
      <c r="H243" s="125"/>
      <c r="I243" s="126">
        <f>I244+I245+I246+I247+I248+I249+I250+I251+I252+I253+I254+I255+I256</f>
        <v>31424.165</v>
      </c>
      <c r="J243" s="126">
        <f>J244+J245+J246+J247+J248+J249+J250+J251+J252+J253+J254+J255+J256</f>
        <v>28353.626878054398</v>
      </c>
      <c r="K243" s="126">
        <f>K244+K245+K246+K247+K248+K249+K250+K251+K252+K253+K254+K255+K256</f>
        <v>28353.626878054398</v>
      </c>
    </row>
    <row r="244" spans="1:13" ht="15" hidden="1">
      <c r="A244" s="134" t="s">
        <v>232</v>
      </c>
      <c r="B244" s="134"/>
      <c r="C244" s="134"/>
      <c r="D244" s="134"/>
      <c r="E244" s="134"/>
      <c r="F244" s="132">
        <v>244</v>
      </c>
      <c r="G244" s="132">
        <v>221</v>
      </c>
      <c r="H244" s="132"/>
      <c r="I244" s="133">
        <v>81</v>
      </c>
      <c r="J244" s="133">
        <f aca="true" t="shared" si="20" ref="J244:J256">I244*L244</f>
        <v>73.08527615999999</v>
      </c>
      <c r="K244" s="133">
        <f aca="true" t="shared" si="21" ref="K244:K256">I244*M244</f>
        <v>73.08527615999999</v>
      </c>
      <c r="L244" s="1">
        <v>0.90228736</v>
      </c>
      <c r="M244" s="1">
        <v>0.90228736</v>
      </c>
    </row>
    <row r="245" spans="1:13" ht="15" hidden="1">
      <c r="A245" s="134" t="s">
        <v>232</v>
      </c>
      <c r="B245" s="134"/>
      <c r="C245" s="134"/>
      <c r="D245" s="134"/>
      <c r="E245" s="134"/>
      <c r="F245" s="132" t="s">
        <v>235</v>
      </c>
      <c r="G245" s="132">
        <v>223</v>
      </c>
      <c r="H245" s="132"/>
      <c r="I245" s="133">
        <v>505.179</v>
      </c>
      <c r="J245" s="133">
        <f t="shared" si="20"/>
        <v>455.81662623743995</v>
      </c>
      <c r="K245" s="133">
        <f t="shared" si="21"/>
        <v>455.81662623743995</v>
      </c>
      <c r="L245" s="1">
        <v>0.90228736</v>
      </c>
      <c r="M245" s="1">
        <v>0.90228736</v>
      </c>
    </row>
    <row r="246" spans="1:13" ht="15" hidden="1">
      <c r="A246" s="134" t="s">
        <v>232</v>
      </c>
      <c r="B246" s="134"/>
      <c r="C246" s="134"/>
      <c r="D246" s="134"/>
      <c r="E246" s="134"/>
      <c r="F246" s="132">
        <v>244</v>
      </c>
      <c r="G246" s="132">
        <v>225</v>
      </c>
      <c r="H246" s="132"/>
      <c r="I246" s="133">
        <v>220</v>
      </c>
      <c r="J246" s="133">
        <f t="shared" si="20"/>
        <v>198.5032192</v>
      </c>
      <c r="K246" s="133">
        <f t="shared" si="21"/>
        <v>198.5032192</v>
      </c>
      <c r="L246" s="1">
        <v>0.90228736</v>
      </c>
      <c r="M246" s="1">
        <v>0.90228736</v>
      </c>
    </row>
    <row r="247" spans="1:13" ht="15" hidden="1">
      <c r="A247" s="134" t="s">
        <v>232</v>
      </c>
      <c r="B247" s="134"/>
      <c r="C247" s="134"/>
      <c r="D247" s="134"/>
      <c r="E247" s="134"/>
      <c r="F247" s="132">
        <v>244</v>
      </c>
      <c r="G247" s="132">
        <v>226</v>
      </c>
      <c r="H247" s="132"/>
      <c r="I247" s="133">
        <v>1898.37</v>
      </c>
      <c r="J247" s="133">
        <f t="shared" si="20"/>
        <v>1712.8752556031998</v>
      </c>
      <c r="K247" s="133">
        <f t="shared" si="21"/>
        <v>1712.8752556031998</v>
      </c>
      <c r="L247" s="1">
        <v>0.90228736</v>
      </c>
      <c r="M247" s="1">
        <v>0.90228736</v>
      </c>
    </row>
    <row r="248" spans="1:13" ht="15" hidden="1">
      <c r="A248" s="134" t="s">
        <v>232</v>
      </c>
      <c r="B248" s="134"/>
      <c r="C248" s="134"/>
      <c r="D248" s="134"/>
      <c r="E248" s="134"/>
      <c r="F248" s="132">
        <v>244</v>
      </c>
      <c r="G248" s="132">
        <v>310</v>
      </c>
      <c r="H248" s="132"/>
      <c r="I248" s="133">
        <v>1000.255</v>
      </c>
      <c r="J248" s="133">
        <f t="shared" si="20"/>
        <v>902.5174432768</v>
      </c>
      <c r="K248" s="133">
        <f t="shared" si="21"/>
        <v>902.5174432768</v>
      </c>
      <c r="L248" s="1">
        <v>0.90228736</v>
      </c>
      <c r="M248" s="1">
        <v>0.90228736</v>
      </c>
    </row>
    <row r="249" spans="1:13" ht="15" hidden="1">
      <c r="A249" s="134" t="s">
        <v>232</v>
      </c>
      <c r="B249" s="134"/>
      <c r="C249" s="134"/>
      <c r="D249" s="134"/>
      <c r="E249" s="134"/>
      <c r="F249" s="132">
        <v>244</v>
      </c>
      <c r="G249" s="132">
        <v>342</v>
      </c>
      <c r="H249" s="132"/>
      <c r="I249" s="133">
        <v>220</v>
      </c>
      <c r="J249" s="133">
        <f t="shared" si="20"/>
        <v>198.5032192</v>
      </c>
      <c r="K249" s="133">
        <f t="shared" si="21"/>
        <v>198.5032192</v>
      </c>
      <c r="L249" s="1">
        <v>0.90228736</v>
      </c>
      <c r="M249" s="1">
        <v>0.90228736</v>
      </c>
    </row>
    <row r="250" spans="1:13" ht="15" hidden="1">
      <c r="A250" s="134" t="s">
        <v>232</v>
      </c>
      <c r="B250" s="134"/>
      <c r="C250" s="134"/>
      <c r="D250" s="134"/>
      <c r="E250" s="134"/>
      <c r="F250" s="132">
        <v>244</v>
      </c>
      <c r="G250" s="132">
        <v>343</v>
      </c>
      <c r="H250" s="132"/>
      <c r="I250" s="133">
        <v>9276.185</v>
      </c>
      <c r="J250" s="133">
        <f t="shared" si="20"/>
        <v>8369.784474521599</v>
      </c>
      <c r="K250" s="133">
        <f t="shared" si="21"/>
        <v>8369.784474521599</v>
      </c>
      <c r="L250" s="1">
        <v>0.90228736</v>
      </c>
      <c r="M250" s="1">
        <v>0.90228736</v>
      </c>
    </row>
    <row r="251" spans="1:13" ht="15" hidden="1">
      <c r="A251" s="134" t="s">
        <v>232</v>
      </c>
      <c r="B251" s="134"/>
      <c r="C251" s="134"/>
      <c r="D251" s="134"/>
      <c r="E251" s="134"/>
      <c r="F251" s="132">
        <v>244</v>
      </c>
      <c r="G251" s="132">
        <v>344</v>
      </c>
      <c r="H251" s="132"/>
      <c r="I251" s="133">
        <v>0</v>
      </c>
      <c r="J251" s="133">
        <f t="shared" si="20"/>
        <v>0</v>
      </c>
      <c r="K251" s="133">
        <f t="shared" si="21"/>
        <v>0</v>
      </c>
      <c r="L251" s="1">
        <v>0.90228736</v>
      </c>
      <c r="M251" s="1">
        <v>0.90228736</v>
      </c>
    </row>
    <row r="252" spans="1:13" ht="15" hidden="1">
      <c r="A252" s="134" t="s">
        <v>232</v>
      </c>
      <c r="B252" s="134"/>
      <c r="C252" s="134"/>
      <c r="D252" s="134"/>
      <c r="E252" s="134"/>
      <c r="F252" s="132">
        <v>244</v>
      </c>
      <c r="G252" s="132">
        <v>345</v>
      </c>
      <c r="H252" s="132"/>
      <c r="I252" s="133">
        <v>0</v>
      </c>
      <c r="J252" s="133">
        <f t="shared" si="20"/>
        <v>0</v>
      </c>
      <c r="K252" s="133">
        <f t="shared" si="21"/>
        <v>0</v>
      </c>
      <c r="L252" s="1">
        <v>0.90228736</v>
      </c>
      <c r="M252" s="1">
        <v>0.90228736</v>
      </c>
    </row>
    <row r="253" spans="1:13" ht="15" hidden="1">
      <c r="A253" s="134" t="s">
        <v>232</v>
      </c>
      <c r="B253" s="134"/>
      <c r="C253" s="134"/>
      <c r="D253" s="134"/>
      <c r="E253" s="134"/>
      <c r="F253" s="132">
        <v>244</v>
      </c>
      <c r="G253" s="132">
        <v>346</v>
      </c>
      <c r="H253" s="132"/>
      <c r="I253" s="133">
        <v>3000</v>
      </c>
      <c r="J253" s="133">
        <f t="shared" si="20"/>
        <v>2706.86208</v>
      </c>
      <c r="K253" s="133">
        <f t="shared" si="21"/>
        <v>2706.86208</v>
      </c>
      <c r="L253" s="1">
        <v>0.90228736</v>
      </c>
      <c r="M253" s="1">
        <v>0.90228736</v>
      </c>
    </row>
    <row r="254" spans="1:13" ht="15" hidden="1">
      <c r="A254" s="134" t="s">
        <v>232</v>
      </c>
      <c r="B254" s="134"/>
      <c r="C254" s="134"/>
      <c r="D254" s="134"/>
      <c r="E254" s="134"/>
      <c r="F254" s="132">
        <v>247</v>
      </c>
      <c r="G254" s="132">
        <v>223</v>
      </c>
      <c r="H254" s="132"/>
      <c r="I254" s="133">
        <v>11672</v>
      </c>
      <c r="J254" s="133">
        <f t="shared" si="20"/>
        <v>10531.49806592</v>
      </c>
      <c r="K254" s="133">
        <f t="shared" si="21"/>
        <v>10531.49806592</v>
      </c>
      <c r="L254" s="1">
        <v>0.90228736</v>
      </c>
      <c r="M254" s="1">
        <v>0.90228736</v>
      </c>
    </row>
    <row r="255" spans="1:13" ht="15" hidden="1">
      <c r="A255" s="134" t="s">
        <v>232</v>
      </c>
      <c r="B255" s="134"/>
      <c r="C255" s="134"/>
      <c r="D255" s="134"/>
      <c r="E255" s="134"/>
      <c r="F255" s="132">
        <v>851</v>
      </c>
      <c r="G255" s="132">
        <v>291</v>
      </c>
      <c r="H255" s="132"/>
      <c r="I255" s="133">
        <v>3514.771</v>
      </c>
      <c r="J255" s="133">
        <f t="shared" si="20"/>
        <v>3171.33344659456</v>
      </c>
      <c r="K255" s="133">
        <f t="shared" si="21"/>
        <v>3171.33344659456</v>
      </c>
      <c r="L255" s="1">
        <v>0.90228736</v>
      </c>
      <c r="M255" s="1">
        <v>0.90228736</v>
      </c>
    </row>
    <row r="256" spans="1:13" ht="15" hidden="1">
      <c r="A256" s="134" t="s">
        <v>232</v>
      </c>
      <c r="B256" s="134"/>
      <c r="C256" s="134"/>
      <c r="D256" s="134"/>
      <c r="E256" s="134"/>
      <c r="F256" s="132">
        <v>852</v>
      </c>
      <c r="G256" s="132">
        <v>291</v>
      </c>
      <c r="H256" s="132"/>
      <c r="I256" s="133">
        <v>36.405</v>
      </c>
      <c r="J256" s="133">
        <f t="shared" si="20"/>
        <v>32.8477713408</v>
      </c>
      <c r="K256" s="133">
        <f t="shared" si="21"/>
        <v>32.8477713408</v>
      </c>
      <c r="L256" s="1">
        <v>0.90228736</v>
      </c>
      <c r="M256" s="1">
        <v>0.90228736</v>
      </c>
    </row>
    <row r="257" spans="1:13" ht="15">
      <c r="A257" s="127" t="s">
        <v>385</v>
      </c>
      <c r="B257" s="48"/>
      <c r="C257" s="48" t="s">
        <v>356</v>
      </c>
      <c r="D257" s="48" t="s">
        <v>218</v>
      </c>
      <c r="E257" s="48" t="s">
        <v>387</v>
      </c>
      <c r="F257" s="48"/>
      <c r="G257" s="48"/>
      <c r="H257" s="48"/>
      <c r="I257" s="128">
        <f>I258</f>
        <v>11872.047432000001</v>
      </c>
      <c r="J257" s="128">
        <f>J258</f>
        <v>10711.99833521406</v>
      </c>
      <c r="K257" s="128">
        <f>K258</f>
        <v>10711.99833521406</v>
      </c>
      <c r="L257" s="166"/>
      <c r="M257" s="166"/>
    </row>
    <row r="258" spans="1:11" ht="30">
      <c r="A258" s="152" t="s">
        <v>388</v>
      </c>
      <c r="B258" s="125" t="s">
        <v>12</v>
      </c>
      <c r="C258" s="125" t="s">
        <v>356</v>
      </c>
      <c r="D258" s="125" t="s">
        <v>218</v>
      </c>
      <c r="E258" s="125">
        <v>9990070002</v>
      </c>
      <c r="F258" s="125" t="s">
        <v>293</v>
      </c>
      <c r="G258" s="125" t="s">
        <v>294</v>
      </c>
      <c r="H258" s="125"/>
      <c r="I258" s="126">
        <f>I259+I260</f>
        <v>11872.047432000001</v>
      </c>
      <c r="J258" s="126">
        <f>J259+J260</f>
        <v>10711.99833521406</v>
      </c>
      <c r="K258" s="126">
        <f>K259+K260</f>
        <v>10711.99833521406</v>
      </c>
    </row>
    <row r="259" spans="1:13" ht="15" hidden="1">
      <c r="A259" s="134" t="s">
        <v>232</v>
      </c>
      <c r="B259" s="134"/>
      <c r="C259" s="134"/>
      <c r="D259" s="134"/>
      <c r="E259" s="134"/>
      <c r="F259" s="132">
        <v>111</v>
      </c>
      <c r="G259" s="132">
        <v>211</v>
      </c>
      <c r="H259" s="132"/>
      <c r="I259" s="133">
        <v>9118.316</v>
      </c>
      <c r="J259" s="133">
        <f>I259*L259</f>
        <v>8227.34127128576</v>
      </c>
      <c r="K259" s="133">
        <f>I259*M259</f>
        <v>8227.34127128576</v>
      </c>
      <c r="L259" s="1">
        <v>0.90228736</v>
      </c>
      <c r="M259" s="1">
        <v>0.90228736</v>
      </c>
    </row>
    <row r="260" spans="1:13" ht="15" hidden="1">
      <c r="A260" s="134" t="s">
        <v>232</v>
      </c>
      <c r="B260" s="134"/>
      <c r="C260" s="134"/>
      <c r="D260" s="134"/>
      <c r="E260" s="134"/>
      <c r="F260" s="132">
        <v>119</v>
      </c>
      <c r="G260" s="132">
        <v>213</v>
      </c>
      <c r="H260" s="132"/>
      <c r="I260" s="133">
        <f>I259*30.2%</f>
        <v>2753.731432</v>
      </c>
      <c r="J260" s="133">
        <f>I260*L260</f>
        <v>2484.6570639282995</v>
      </c>
      <c r="K260" s="133">
        <f>I260*M260</f>
        <v>2484.6570639282995</v>
      </c>
      <c r="L260" s="1">
        <v>0.90228736</v>
      </c>
      <c r="M260" s="1">
        <v>0.90228736</v>
      </c>
    </row>
    <row r="261" spans="1:13" ht="15">
      <c r="A261" s="127" t="s">
        <v>389</v>
      </c>
      <c r="B261" s="48"/>
      <c r="C261" s="48" t="s">
        <v>356</v>
      </c>
      <c r="D261" s="48" t="s">
        <v>22</v>
      </c>
      <c r="E261" s="48"/>
      <c r="F261" s="48"/>
      <c r="G261" s="48"/>
      <c r="H261" s="48"/>
      <c r="I261" s="128">
        <f>I263+I289+I290+I291+I292+I284</f>
        <v>45609.63291200001</v>
      </c>
      <c r="J261" s="128">
        <f>J263+J289+J290+J291+J292+J284</f>
        <v>41152.99527073759</v>
      </c>
      <c r="K261" s="128">
        <f>K263+K289+K290+K291+K292+K284</f>
        <v>41152.99527073759</v>
      </c>
      <c r="M261" s="101"/>
    </row>
    <row r="262" spans="1:13" ht="15">
      <c r="A262" s="127" t="s">
        <v>390</v>
      </c>
      <c r="B262" s="48"/>
      <c r="C262" s="48" t="s">
        <v>356</v>
      </c>
      <c r="D262" s="48" t="s">
        <v>22</v>
      </c>
      <c r="E262" s="48" t="s">
        <v>391</v>
      </c>
      <c r="F262" s="48"/>
      <c r="G262" s="48"/>
      <c r="H262" s="48"/>
      <c r="I262" s="128">
        <f>I263</f>
        <v>43436.513132</v>
      </c>
      <c r="J262" s="128">
        <f>J263</f>
        <v>39192.21676147762</v>
      </c>
      <c r="K262" s="128">
        <f>K263</f>
        <v>39192.21676147762</v>
      </c>
      <c r="M262" s="101"/>
    </row>
    <row r="263" spans="1:11" ht="15">
      <c r="A263" s="152" t="s">
        <v>392</v>
      </c>
      <c r="B263" s="125" t="s">
        <v>12</v>
      </c>
      <c r="C263" s="125" t="s">
        <v>356</v>
      </c>
      <c r="D263" s="125" t="s">
        <v>22</v>
      </c>
      <c r="E263" s="125" t="s">
        <v>391</v>
      </c>
      <c r="F263" s="125" t="s">
        <v>293</v>
      </c>
      <c r="G263" s="125" t="s">
        <v>294</v>
      </c>
      <c r="H263" s="125"/>
      <c r="I263" s="126">
        <f>I264+I265+I266+I267+I268+I269+I270+I271+I272+I273+I274+I275+I276+I277+I278+I279+I280+I281+I282</f>
        <v>43436.513132</v>
      </c>
      <c r="J263" s="126">
        <f>J264+J265+J266+J267+J268+J269+J270+J271+J272+J273+J274+J275+J276+J277+J278+J279+J280+J281+J282</f>
        <v>39192.21676147762</v>
      </c>
      <c r="K263" s="126">
        <f>K264+K265+K266+K267+K268+K269+K270+K271+K272+K273+K274+K275+K276+K277+K278+K279+K280+K281+K282</f>
        <v>39192.21676147762</v>
      </c>
    </row>
    <row r="264" spans="1:13" ht="15" hidden="1">
      <c r="A264" s="134" t="s">
        <v>232</v>
      </c>
      <c r="B264" s="134"/>
      <c r="C264" s="134"/>
      <c r="D264" s="134"/>
      <c r="E264" s="134"/>
      <c r="F264" s="132">
        <v>111</v>
      </c>
      <c r="G264" s="132">
        <v>211</v>
      </c>
      <c r="H264" s="132"/>
      <c r="I264" s="133">
        <v>30821.666</v>
      </c>
      <c r="J264" s="133">
        <f aca="true" t="shared" si="22" ref="J264:J282">I264*L264</f>
        <v>27809.99964594176</v>
      </c>
      <c r="K264" s="133">
        <f aca="true" t="shared" si="23" ref="K264:K282">I264*M264</f>
        <v>27809.99964594176</v>
      </c>
      <c r="L264" s="1">
        <v>0.90228736</v>
      </c>
      <c r="M264" s="1">
        <v>0.90228736</v>
      </c>
    </row>
    <row r="265" spans="1:13" ht="15" hidden="1">
      <c r="A265" s="134" t="s">
        <v>232</v>
      </c>
      <c r="B265" s="134"/>
      <c r="C265" s="134"/>
      <c r="D265" s="134"/>
      <c r="E265" s="134"/>
      <c r="F265" s="132">
        <v>119</v>
      </c>
      <c r="G265" s="132">
        <v>213</v>
      </c>
      <c r="H265" s="132"/>
      <c r="I265" s="133">
        <f>I264*30.2%</f>
        <v>9308.143132</v>
      </c>
      <c r="J265" s="133">
        <f t="shared" si="22"/>
        <v>8398.61989307441</v>
      </c>
      <c r="K265" s="133">
        <f t="shared" si="23"/>
        <v>8398.61989307441</v>
      </c>
      <c r="L265" s="1">
        <v>0.90228736</v>
      </c>
      <c r="M265" s="1">
        <v>0.90228736</v>
      </c>
    </row>
    <row r="266" spans="1:13" ht="15" hidden="1">
      <c r="A266" s="134" t="s">
        <v>232</v>
      </c>
      <c r="B266" s="134"/>
      <c r="C266" s="134"/>
      <c r="D266" s="134"/>
      <c r="E266" s="134"/>
      <c r="F266" s="132">
        <v>112</v>
      </c>
      <c r="G266" s="132">
        <v>212</v>
      </c>
      <c r="H266" s="132"/>
      <c r="I266" s="133"/>
      <c r="J266" s="133">
        <f t="shared" si="22"/>
        <v>0</v>
      </c>
      <c r="K266" s="133">
        <f t="shared" si="23"/>
        <v>0</v>
      </c>
      <c r="L266" s="1">
        <v>0.90228736</v>
      </c>
      <c r="M266" s="1">
        <v>0.90228736</v>
      </c>
    </row>
    <row r="267" spans="1:13" ht="15" hidden="1">
      <c r="A267" s="134" t="s">
        <v>232</v>
      </c>
      <c r="B267" s="134"/>
      <c r="C267" s="134"/>
      <c r="D267" s="134"/>
      <c r="E267" s="134"/>
      <c r="F267" s="132">
        <v>112</v>
      </c>
      <c r="G267" s="132">
        <v>222</v>
      </c>
      <c r="H267" s="132"/>
      <c r="I267" s="133"/>
      <c r="J267" s="133">
        <f t="shared" si="22"/>
        <v>0</v>
      </c>
      <c r="K267" s="133">
        <f t="shared" si="23"/>
        <v>0</v>
      </c>
      <c r="L267" s="1">
        <v>0.90228736</v>
      </c>
      <c r="M267" s="1">
        <v>0.90228736</v>
      </c>
    </row>
    <row r="268" spans="1:13" ht="15" hidden="1">
      <c r="A268" s="134" t="s">
        <v>232</v>
      </c>
      <c r="B268" s="134"/>
      <c r="C268" s="134"/>
      <c r="D268" s="134"/>
      <c r="E268" s="134"/>
      <c r="F268" s="132">
        <v>112</v>
      </c>
      <c r="G268" s="132">
        <v>226</v>
      </c>
      <c r="H268" s="132"/>
      <c r="I268" s="133">
        <v>1108.759</v>
      </c>
      <c r="J268" s="133">
        <f t="shared" si="22"/>
        <v>1000.41923098624</v>
      </c>
      <c r="K268" s="133">
        <f t="shared" si="23"/>
        <v>1000.41923098624</v>
      </c>
      <c r="L268" s="1">
        <v>0.90228736</v>
      </c>
      <c r="M268" s="1">
        <v>0.90228736</v>
      </c>
    </row>
    <row r="269" spans="1:13" ht="15" hidden="1">
      <c r="A269" s="134" t="s">
        <v>232</v>
      </c>
      <c r="B269" s="134"/>
      <c r="C269" s="134"/>
      <c r="D269" s="134"/>
      <c r="E269" s="134"/>
      <c r="F269" s="132">
        <v>243</v>
      </c>
      <c r="G269" s="132">
        <v>226</v>
      </c>
      <c r="H269" s="132"/>
      <c r="I269" s="133"/>
      <c r="J269" s="133">
        <f t="shared" si="22"/>
        <v>0</v>
      </c>
      <c r="K269" s="133">
        <f t="shared" si="23"/>
        <v>0</v>
      </c>
      <c r="L269" s="1">
        <v>0.90228736</v>
      </c>
      <c r="M269" s="1">
        <v>0.90228736</v>
      </c>
    </row>
    <row r="270" spans="1:13" ht="15" hidden="1">
      <c r="A270" s="134" t="s">
        <v>232</v>
      </c>
      <c r="B270" s="134"/>
      <c r="C270" s="134"/>
      <c r="D270" s="134"/>
      <c r="E270" s="134"/>
      <c r="F270" s="132">
        <v>244</v>
      </c>
      <c r="G270" s="132">
        <v>221</v>
      </c>
      <c r="H270" s="132"/>
      <c r="I270" s="133">
        <v>56.52</v>
      </c>
      <c r="J270" s="133">
        <f t="shared" si="22"/>
        <v>50.9972815872</v>
      </c>
      <c r="K270" s="133">
        <f t="shared" si="23"/>
        <v>50.9972815872</v>
      </c>
      <c r="L270" s="1">
        <v>0.90228736</v>
      </c>
      <c r="M270" s="1">
        <v>0.90228736</v>
      </c>
    </row>
    <row r="271" spans="1:13" ht="15" hidden="1">
      <c r="A271" s="134" t="s">
        <v>232</v>
      </c>
      <c r="B271" s="134"/>
      <c r="C271" s="134"/>
      <c r="D271" s="134"/>
      <c r="E271" s="134"/>
      <c r="F271" s="132" t="s">
        <v>235</v>
      </c>
      <c r="G271" s="132">
        <v>223</v>
      </c>
      <c r="H271" s="132"/>
      <c r="I271" s="133">
        <v>71.979</v>
      </c>
      <c r="J271" s="133">
        <f t="shared" si="22"/>
        <v>64.94574188544</v>
      </c>
      <c r="K271" s="133">
        <f t="shared" si="23"/>
        <v>64.94574188544</v>
      </c>
      <c r="L271" s="1">
        <v>0.90228736</v>
      </c>
      <c r="M271" s="1">
        <v>0.90228736</v>
      </c>
    </row>
    <row r="272" spans="1:13" ht="15" hidden="1">
      <c r="A272" s="134" t="s">
        <v>232</v>
      </c>
      <c r="B272" s="134"/>
      <c r="C272" s="134"/>
      <c r="D272" s="134"/>
      <c r="E272" s="134"/>
      <c r="F272" s="132">
        <v>244</v>
      </c>
      <c r="G272" s="132">
        <v>224</v>
      </c>
      <c r="H272" s="132"/>
      <c r="I272" s="133">
        <v>84</v>
      </c>
      <c r="J272" s="133">
        <f t="shared" si="22"/>
        <v>75.79213824</v>
      </c>
      <c r="K272" s="133">
        <f t="shared" si="23"/>
        <v>75.79213824</v>
      </c>
      <c r="L272" s="1">
        <v>0.90228736</v>
      </c>
      <c r="M272" s="1">
        <v>0.90228736</v>
      </c>
    </row>
    <row r="273" spans="1:13" ht="15" hidden="1">
      <c r="A273" s="134" t="s">
        <v>232</v>
      </c>
      <c r="B273" s="134"/>
      <c r="C273" s="134"/>
      <c r="D273" s="134"/>
      <c r="E273" s="134"/>
      <c r="F273" s="132">
        <v>244</v>
      </c>
      <c r="G273" s="132">
        <v>225</v>
      </c>
      <c r="H273" s="132"/>
      <c r="I273" s="133">
        <v>100</v>
      </c>
      <c r="J273" s="133">
        <f t="shared" si="22"/>
        <v>90.228736</v>
      </c>
      <c r="K273" s="133">
        <f t="shared" si="23"/>
        <v>90.228736</v>
      </c>
      <c r="L273" s="1">
        <v>0.90228736</v>
      </c>
      <c r="M273" s="1">
        <v>0.90228736</v>
      </c>
    </row>
    <row r="274" spans="1:13" ht="15" hidden="1">
      <c r="A274" s="134" t="s">
        <v>232</v>
      </c>
      <c r="B274" s="134"/>
      <c r="C274" s="134"/>
      <c r="D274" s="134"/>
      <c r="E274" s="134"/>
      <c r="F274" s="132">
        <v>244</v>
      </c>
      <c r="G274" s="132">
        <v>226</v>
      </c>
      <c r="H274" s="132"/>
      <c r="I274" s="133">
        <v>120.8</v>
      </c>
      <c r="J274" s="133">
        <f t="shared" si="22"/>
        <v>108.996313088</v>
      </c>
      <c r="K274" s="133">
        <f t="shared" si="23"/>
        <v>108.996313088</v>
      </c>
      <c r="L274" s="1">
        <v>0.90228736</v>
      </c>
      <c r="M274" s="1">
        <v>0.90228736</v>
      </c>
    </row>
    <row r="275" spans="1:13" ht="15" hidden="1">
      <c r="A275" s="134" t="s">
        <v>232</v>
      </c>
      <c r="B275" s="134"/>
      <c r="C275" s="134"/>
      <c r="D275" s="134"/>
      <c r="E275" s="134"/>
      <c r="F275" s="132">
        <v>244</v>
      </c>
      <c r="G275" s="132">
        <v>310</v>
      </c>
      <c r="H275" s="132"/>
      <c r="I275" s="133">
        <v>1003.9</v>
      </c>
      <c r="J275" s="133">
        <f t="shared" si="22"/>
        <v>905.806280704</v>
      </c>
      <c r="K275" s="133">
        <f t="shared" si="23"/>
        <v>905.806280704</v>
      </c>
      <c r="L275" s="1">
        <v>0.90228736</v>
      </c>
      <c r="M275" s="1">
        <v>0.90228736</v>
      </c>
    </row>
    <row r="276" spans="1:13" ht="15" hidden="1">
      <c r="A276" s="134" t="s">
        <v>232</v>
      </c>
      <c r="B276" s="134"/>
      <c r="C276" s="134"/>
      <c r="D276" s="134"/>
      <c r="E276" s="134"/>
      <c r="F276" s="132">
        <v>244</v>
      </c>
      <c r="G276" s="132">
        <v>343</v>
      </c>
      <c r="H276" s="132"/>
      <c r="I276" s="133"/>
      <c r="J276" s="133">
        <f t="shared" si="22"/>
        <v>0</v>
      </c>
      <c r="K276" s="133">
        <f t="shared" si="23"/>
        <v>0</v>
      </c>
      <c r="L276" s="1">
        <v>0.90228736</v>
      </c>
      <c r="M276" s="1">
        <v>0.90228736</v>
      </c>
    </row>
    <row r="277" spans="1:13" ht="15" hidden="1">
      <c r="A277" s="134" t="s">
        <v>232</v>
      </c>
      <c r="B277" s="134"/>
      <c r="C277" s="134"/>
      <c r="D277" s="134"/>
      <c r="E277" s="134"/>
      <c r="F277" s="132">
        <v>244</v>
      </c>
      <c r="G277" s="132">
        <v>346</v>
      </c>
      <c r="H277" s="132"/>
      <c r="I277" s="133">
        <v>222.163</v>
      </c>
      <c r="J277" s="133">
        <f t="shared" si="22"/>
        <v>200.45486675968002</v>
      </c>
      <c r="K277" s="133">
        <f t="shared" si="23"/>
        <v>200.45486675968002</v>
      </c>
      <c r="L277" s="1">
        <v>0.90228736</v>
      </c>
      <c r="M277" s="1">
        <v>0.90228736</v>
      </c>
    </row>
    <row r="278" spans="1:13" ht="15" hidden="1">
      <c r="A278" s="134" t="s">
        <v>232</v>
      </c>
      <c r="B278" s="134"/>
      <c r="C278" s="134"/>
      <c r="D278" s="134"/>
      <c r="E278" s="134"/>
      <c r="F278" s="132">
        <v>244</v>
      </c>
      <c r="G278" s="132">
        <v>349</v>
      </c>
      <c r="H278" s="132"/>
      <c r="I278" s="133"/>
      <c r="J278" s="133">
        <f t="shared" si="22"/>
        <v>0</v>
      </c>
      <c r="K278" s="133">
        <f t="shared" si="23"/>
        <v>0</v>
      </c>
      <c r="L278" s="1">
        <v>0.90228736</v>
      </c>
      <c r="M278" s="1">
        <v>0.90228736</v>
      </c>
    </row>
    <row r="279" spans="1:13" ht="15" hidden="1">
      <c r="A279" s="134" t="s">
        <v>232</v>
      </c>
      <c r="B279" s="134"/>
      <c r="C279" s="134"/>
      <c r="D279" s="134"/>
      <c r="E279" s="134"/>
      <c r="F279" s="132">
        <v>247</v>
      </c>
      <c r="G279" s="132">
        <v>223</v>
      </c>
      <c r="H279" s="132"/>
      <c r="I279" s="133">
        <v>377</v>
      </c>
      <c r="J279" s="133">
        <f t="shared" si="22"/>
        <v>340.16233472</v>
      </c>
      <c r="K279" s="133">
        <f t="shared" si="23"/>
        <v>340.16233472</v>
      </c>
      <c r="L279" s="1">
        <v>0.90228736</v>
      </c>
      <c r="M279" s="1">
        <v>0.90228736</v>
      </c>
    </row>
    <row r="280" spans="1:13" ht="15" hidden="1">
      <c r="A280" s="134" t="s">
        <v>232</v>
      </c>
      <c r="B280" s="134"/>
      <c r="C280" s="134"/>
      <c r="D280" s="134"/>
      <c r="E280" s="134"/>
      <c r="F280" s="132">
        <v>350</v>
      </c>
      <c r="G280" s="132">
        <v>296</v>
      </c>
      <c r="H280" s="132"/>
      <c r="I280" s="133"/>
      <c r="J280" s="133">
        <f t="shared" si="22"/>
        <v>0</v>
      </c>
      <c r="K280" s="133">
        <f t="shared" si="23"/>
        <v>0</v>
      </c>
      <c r="L280" s="1">
        <v>0.90228736</v>
      </c>
      <c r="M280" s="1">
        <v>0.90228736</v>
      </c>
    </row>
    <row r="281" spans="1:13" ht="15" hidden="1">
      <c r="A281" s="134" t="s">
        <v>232</v>
      </c>
      <c r="B281" s="134"/>
      <c r="C281" s="134"/>
      <c r="D281" s="134"/>
      <c r="E281" s="134"/>
      <c r="F281" s="132">
        <v>851</v>
      </c>
      <c r="G281" s="132">
        <v>291</v>
      </c>
      <c r="H281" s="132"/>
      <c r="I281" s="133">
        <v>160.943</v>
      </c>
      <c r="J281" s="133">
        <f t="shared" si="22"/>
        <v>145.21683458048</v>
      </c>
      <c r="K281" s="133">
        <f t="shared" si="23"/>
        <v>145.21683458048</v>
      </c>
      <c r="L281" s="1">
        <v>0.90228736</v>
      </c>
      <c r="M281" s="1">
        <v>0.90228736</v>
      </c>
    </row>
    <row r="282" spans="1:13" ht="15" hidden="1">
      <c r="A282" s="134" t="s">
        <v>232</v>
      </c>
      <c r="B282" s="134"/>
      <c r="C282" s="134"/>
      <c r="D282" s="134"/>
      <c r="E282" s="134"/>
      <c r="F282" s="132">
        <v>852</v>
      </c>
      <c r="G282" s="132">
        <v>291</v>
      </c>
      <c r="H282" s="132"/>
      <c r="I282" s="133">
        <v>0.64</v>
      </c>
      <c r="J282" s="133">
        <f t="shared" si="22"/>
        <v>0.5774639104</v>
      </c>
      <c r="K282" s="133">
        <f t="shared" si="23"/>
        <v>0.5774639104</v>
      </c>
      <c r="L282" s="1">
        <v>0.90228736</v>
      </c>
      <c r="M282" s="1">
        <v>0.90228736</v>
      </c>
    </row>
    <row r="283" spans="1:13" ht="15">
      <c r="A283" s="127" t="s">
        <v>393</v>
      </c>
      <c r="B283" s="137"/>
      <c r="C283" s="48" t="s">
        <v>356</v>
      </c>
      <c r="D283" s="48" t="s">
        <v>22</v>
      </c>
      <c r="E283" s="48" t="s">
        <v>394</v>
      </c>
      <c r="F283" s="138"/>
      <c r="G283" s="138"/>
      <c r="H283" s="138"/>
      <c r="I283" s="135">
        <f>I284+I289+I290+I291+I292</f>
        <v>2173.11978</v>
      </c>
      <c r="J283" s="135">
        <f>J284+J289+J290+J291+J292</f>
        <v>1960.7785092599813</v>
      </c>
      <c r="K283" s="135">
        <f>K284+K289+K290+K291+K292</f>
        <v>1960.7785092599813</v>
      </c>
      <c r="L283" s="165"/>
      <c r="M283" s="165"/>
    </row>
    <row r="284" spans="1:13" ht="30">
      <c r="A284" s="140" t="s">
        <v>395</v>
      </c>
      <c r="B284" s="142" t="s">
        <v>12</v>
      </c>
      <c r="C284" s="142" t="s">
        <v>356</v>
      </c>
      <c r="D284" s="142" t="s">
        <v>22</v>
      </c>
      <c r="E284" s="153">
        <v>9990070003</v>
      </c>
      <c r="F284" s="153">
        <v>611</v>
      </c>
      <c r="G284" s="153">
        <v>241</v>
      </c>
      <c r="H284" s="153"/>
      <c r="I284" s="126">
        <f>I285+I286+I287+I288</f>
        <v>2112.35178</v>
      </c>
      <c r="J284" s="126">
        <f>J285+J286+J287+J288</f>
        <v>1905.948310967501</v>
      </c>
      <c r="K284" s="126">
        <f>K285+K286+K287+K288</f>
        <v>1905.948310967501</v>
      </c>
      <c r="L284" s="1">
        <v>0.90228736</v>
      </c>
      <c r="M284" s="1">
        <v>0.90228736</v>
      </c>
    </row>
    <row r="285" spans="1:13" ht="15" hidden="1">
      <c r="A285" s="134" t="s">
        <v>232</v>
      </c>
      <c r="B285" s="134"/>
      <c r="C285" s="134"/>
      <c r="D285" s="134"/>
      <c r="E285" s="134"/>
      <c r="F285" s="132">
        <v>111</v>
      </c>
      <c r="G285" s="132">
        <v>211</v>
      </c>
      <c r="H285" s="132"/>
      <c r="I285" s="133">
        <v>1622.39</v>
      </c>
      <c r="J285" s="133">
        <f aca="true" t="shared" si="24" ref="J285:J292">I285*L285</f>
        <v>1463.8619899904002</v>
      </c>
      <c r="K285" s="133">
        <f aca="true" t="shared" si="25" ref="K285:K292">I285*M285</f>
        <v>1463.8619899904002</v>
      </c>
      <c r="L285" s="1">
        <v>0.90228736</v>
      </c>
      <c r="M285" s="1">
        <v>0.90228736</v>
      </c>
    </row>
    <row r="286" spans="1:13" ht="15" hidden="1">
      <c r="A286" s="134" t="s">
        <v>232</v>
      </c>
      <c r="B286" s="134"/>
      <c r="C286" s="134"/>
      <c r="D286" s="134"/>
      <c r="E286" s="134"/>
      <c r="F286" s="132">
        <v>119</v>
      </c>
      <c r="G286" s="132">
        <v>213</v>
      </c>
      <c r="H286" s="132"/>
      <c r="I286" s="133">
        <f>I285*30.2%</f>
        <v>489.96178000000003</v>
      </c>
      <c r="J286" s="133">
        <f t="shared" si="24"/>
        <v>442.0863209771008</v>
      </c>
      <c r="K286" s="133">
        <f t="shared" si="25"/>
        <v>442.0863209771008</v>
      </c>
      <c r="L286" s="1">
        <v>0.90228736</v>
      </c>
      <c r="M286" s="1">
        <v>0.90228736</v>
      </c>
    </row>
    <row r="287" spans="1:13" ht="15" hidden="1">
      <c r="A287" s="134" t="s">
        <v>232</v>
      </c>
      <c r="B287" s="134"/>
      <c r="C287" s="134"/>
      <c r="D287" s="134"/>
      <c r="E287" s="134"/>
      <c r="F287" s="132">
        <v>244</v>
      </c>
      <c r="G287" s="132">
        <v>310</v>
      </c>
      <c r="H287" s="132"/>
      <c r="I287" s="133">
        <v>0</v>
      </c>
      <c r="J287" s="133">
        <f t="shared" si="24"/>
        <v>0</v>
      </c>
      <c r="K287" s="133">
        <f t="shared" si="25"/>
        <v>0</v>
      </c>
      <c r="L287" s="1">
        <v>0.90228736</v>
      </c>
      <c r="M287" s="1">
        <v>0.90228736</v>
      </c>
    </row>
    <row r="288" spans="1:13" ht="15" hidden="1">
      <c r="A288" s="134" t="s">
        <v>232</v>
      </c>
      <c r="B288" s="134"/>
      <c r="C288" s="134"/>
      <c r="D288" s="134"/>
      <c r="E288" s="134"/>
      <c r="F288" s="132">
        <v>244</v>
      </c>
      <c r="G288" s="132">
        <v>346</v>
      </c>
      <c r="H288" s="132"/>
      <c r="I288" s="133">
        <v>0</v>
      </c>
      <c r="J288" s="133">
        <f t="shared" si="24"/>
        <v>0</v>
      </c>
      <c r="K288" s="133">
        <f t="shared" si="25"/>
        <v>0</v>
      </c>
      <c r="L288" s="1">
        <v>0.90228736</v>
      </c>
      <c r="M288" s="1">
        <v>0.90228736</v>
      </c>
    </row>
    <row r="289" spans="1:13" ht="15">
      <c r="A289" s="140" t="s">
        <v>396</v>
      </c>
      <c r="B289" s="142" t="s">
        <v>12</v>
      </c>
      <c r="C289" s="142" t="s">
        <v>356</v>
      </c>
      <c r="D289" s="142" t="s">
        <v>22</v>
      </c>
      <c r="E289" s="153">
        <v>9990070003</v>
      </c>
      <c r="F289" s="153">
        <v>613</v>
      </c>
      <c r="G289" s="153">
        <v>241</v>
      </c>
      <c r="H289" s="153"/>
      <c r="I289" s="126">
        <v>15.192</v>
      </c>
      <c r="J289" s="126">
        <f t="shared" si="24"/>
        <v>13.70754957312</v>
      </c>
      <c r="K289" s="126">
        <f t="shared" si="25"/>
        <v>13.70754957312</v>
      </c>
      <c r="L289" s="1">
        <v>0.90228736</v>
      </c>
      <c r="M289" s="1">
        <v>0.90228736</v>
      </c>
    </row>
    <row r="290" spans="1:13" ht="15">
      <c r="A290" s="140" t="s">
        <v>397</v>
      </c>
      <c r="B290" s="142" t="s">
        <v>12</v>
      </c>
      <c r="C290" s="142" t="s">
        <v>356</v>
      </c>
      <c r="D290" s="142" t="s">
        <v>22</v>
      </c>
      <c r="E290" s="153">
        <v>9990070003</v>
      </c>
      <c r="F290" s="153">
        <v>623</v>
      </c>
      <c r="G290" s="153">
        <v>241</v>
      </c>
      <c r="H290" s="153"/>
      <c r="I290" s="126">
        <v>15.192</v>
      </c>
      <c r="J290" s="126">
        <f t="shared" si="24"/>
        <v>13.70754957312</v>
      </c>
      <c r="K290" s="126">
        <f t="shared" si="25"/>
        <v>13.70754957312</v>
      </c>
      <c r="L290" s="1">
        <v>0.90228736</v>
      </c>
      <c r="M290" s="1">
        <v>0.90228736</v>
      </c>
    </row>
    <row r="291" spans="1:13" ht="15">
      <c r="A291" s="140" t="s">
        <v>398</v>
      </c>
      <c r="B291" s="142" t="s">
        <v>12</v>
      </c>
      <c r="C291" s="142" t="s">
        <v>356</v>
      </c>
      <c r="D291" s="142" t="s">
        <v>22</v>
      </c>
      <c r="E291" s="153">
        <v>9990070003</v>
      </c>
      <c r="F291" s="153">
        <v>633</v>
      </c>
      <c r="G291" s="153">
        <v>246</v>
      </c>
      <c r="H291" s="153"/>
      <c r="I291" s="126">
        <v>15.192</v>
      </c>
      <c r="J291" s="126">
        <f t="shared" si="24"/>
        <v>13.70754957312</v>
      </c>
      <c r="K291" s="126">
        <f t="shared" si="25"/>
        <v>13.70754957312</v>
      </c>
      <c r="L291" s="1">
        <v>0.90228736</v>
      </c>
      <c r="M291" s="1">
        <v>0.90228736</v>
      </c>
    </row>
    <row r="292" spans="1:13" ht="30">
      <c r="A292" s="140" t="s">
        <v>399</v>
      </c>
      <c r="B292" s="142" t="s">
        <v>12</v>
      </c>
      <c r="C292" s="142" t="s">
        <v>356</v>
      </c>
      <c r="D292" s="142" t="s">
        <v>22</v>
      </c>
      <c r="E292" s="153">
        <v>9990070003</v>
      </c>
      <c r="F292" s="153">
        <v>813</v>
      </c>
      <c r="G292" s="153">
        <v>245</v>
      </c>
      <c r="H292" s="153"/>
      <c r="I292" s="126">
        <v>15.192</v>
      </c>
      <c r="J292" s="126">
        <f t="shared" si="24"/>
        <v>13.70754957312</v>
      </c>
      <c r="K292" s="126">
        <f t="shared" si="25"/>
        <v>13.70754957312</v>
      </c>
      <c r="L292" s="1">
        <v>0.90228736</v>
      </c>
      <c r="M292" s="1">
        <v>0.90228736</v>
      </c>
    </row>
    <row r="293" spans="1:11" ht="15">
      <c r="A293" s="127" t="s">
        <v>400</v>
      </c>
      <c r="B293" s="48"/>
      <c r="C293" s="48" t="s">
        <v>356</v>
      </c>
      <c r="D293" s="48" t="s">
        <v>356</v>
      </c>
      <c r="E293" s="48"/>
      <c r="F293" s="48"/>
      <c r="G293" s="48"/>
      <c r="H293" s="48"/>
      <c r="I293" s="128">
        <f>I300+I294</f>
        <v>6516.310018</v>
      </c>
      <c r="J293" s="128">
        <f>J300+J294</f>
        <v>6033.235335229973</v>
      </c>
      <c r="K293" s="128">
        <f>K300+K294</f>
        <v>6033.235335229973</v>
      </c>
    </row>
    <row r="294" spans="1:11" ht="15">
      <c r="A294" s="127" t="s">
        <v>401</v>
      </c>
      <c r="B294" s="48"/>
      <c r="C294" s="48" t="s">
        <v>356</v>
      </c>
      <c r="D294" s="48" t="s">
        <v>356</v>
      </c>
      <c r="E294" s="48" t="s">
        <v>402</v>
      </c>
      <c r="F294" s="48"/>
      <c r="G294" s="48"/>
      <c r="H294" s="48"/>
      <c r="I294" s="128">
        <f>I295</f>
        <v>5608.680018</v>
      </c>
      <c r="J294" s="128">
        <f>J295</f>
        <v>5214.292258673173</v>
      </c>
      <c r="K294" s="128">
        <f>K295</f>
        <v>5214.292258673173</v>
      </c>
    </row>
    <row r="295" spans="1:11" ht="30">
      <c r="A295" s="140" t="s">
        <v>292</v>
      </c>
      <c r="B295" s="125" t="s">
        <v>12</v>
      </c>
      <c r="C295" s="125" t="s">
        <v>356</v>
      </c>
      <c r="D295" s="125" t="s">
        <v>356</v>
      </c>
      <c r="E295" s="125">
        <v>1971099980</v>
      </c>
      <c r="F295" s="125">
        <v>611</v>
      </c>
      <c r="G295" s="125">
        <v>241</v>
      </c>
      <c r="H295" s="48"/>
      <c r="I295" s="139">
        <f>I296+I297+I299+I298</f>
        <v>5608.680018</v>
      </c>
      <c r="J295" s="139">
        <f>J296+J297+J299+J298</f>
        <v>5214.292258673173</v>
      </c>
      <c r="K295" s="139">
        <f>K296+K297+K299+K298</f>
        <v>5214.292258673173</v>
      </c>
    </row>
    <row r="296" spans="1:13" ht="15" hidden="1">
      <c r="A296" s="134" t="s">
        <v>232</v>
      </c>
      <c r="B296" s="134"/>
      <c r="C296" s="134"/>
      <c r="D296" s="134"/>
      <c r="E296" s="134"/>
      <c r="F296" s="132">
        <v>111</v>
      </c>
      <c r="G296" s="132">
        <v>211</v>
      </c>
      <c r="H296" s="48"/>
      <c r="I296" s="139">
        <v>3021.659</v>
      </c>
      <c r="J296" s="126">
        <f>I296*L296</f>
        <v>2726.40472193024</v>
      </c>
      <c r="K296" s="126">
        <f>I296*M296</f>
        <v>2726.40472193024</v>
      </c>
      <c r="L296" s="1">
        <v>0.90228736</v>
      </c>
      <c r="M296" s="1">
        <v>0.90228736</v>
      </c>
    </row>
    <row r="297" spans="1:13" ht="15" hidden="1">
      <c r="A297" s="134" t="s">
        <v>232</v>
      </c>
      <c r="B297" s="134"/>
      <c r="C297" s="134"/>
      <c r="D297" s="134"/>
      <c r="E297" s="134"/>
      <c r="F297" s="132">
        <v>111</v>
      </c>
      <c r="G297" s="132">
        <v>119</v>
      </c>
      <c r="H297" s="48"/>
      <c r="I297" s="139">
        <f>I296*30.2%</f>
        <v>912.541018</v>
      </c>
      <c r="J297" s="126">
        <f>I297*L297</f>
        <v>823.3742260229325</v>
      </c>
      <c r="K297" s="126">
        <f>I297*M297</f>
        <v>823.3742260229325</v>
      </c>
      <c r="L297" s="1">
        <v>0.90228736</v>
      </c>
      <c r="M297" s="1">
        <v>0.90228736</v>
      </c>
    </row>
    <row r="298" spans="1:13" ht="15" hidden="1">
      <c r="A298" s="134" t="s">
        <v>232</v>
      </c>
      <c r="B298" s="134"/>
      <c r="C298" s="134"/>
      <c r="D298" s="134"/>
      <c r="E298" s="134"/>
      <c r="F298" s="132">
        <v>244</v>
      </c>
      <c r="G298" s="132">
        <v>226</v>
      </c>
      <c r="H298" s="48"/>
      <c r="I298" s="139">
        <v>102</v>
      </c>
      <c r="J298" s="126">
        <f>I298*L298</f>
        <v>92.03331072</v>
      </c>
      <c r="K298" s="126">
        <f>I298*M298</f>
        <v>92.03331072</v>
      </c>
      <c r="L298" s="1">
        <v>0.90228736</v>
      </c>
      <c r="M298" s="1">
        <v>0.90228736</v>
      </c>
    </row>
    <row r="299" spans="1:11" ht="15" hidden="1">
      <c r="A299" s="134" t="s">
        <v>403</v>
      </c>
      <c r="B299" s="134"/>
      <c r="C299" s="134"/>
      <c r="D299" s="134"/>
      <c r="E299" s="134"/>
      <c r="F299" s="132">
        <v>244</v>
      </c>
      <c r="G299" s="132">
        <v>342</v>
      </c>
      <c r="H299" s="48"/>
      <c r="I299" s="139">
        <f>'[1]Лист4'!D45</f>
        <v>1572.48</v>
      </c>
      <c r="J299" s="139">
        <f>'[1]Лист4'!E45</f>
        <v>1572.48</v>
      </c>
      <c r="K299" s="139">
        <f>'[1]Лист4'!F45</f>
        <v>1572.48</v>
      </c>
    </row>
    <row r="300" spans="1:11" ht="15">
      <c r="A300" s="127" t="s">
        <v>404</v>
      </c>
      <c r="B300" s="48"/>
      <c r="C300" s="48" t="s">
        <v>356</v>
      </c>
      <c r="D300" s="48" t="s">
        <v>356</v>
      </c>
      <c r="E300" s="48" t="s">
        <v>405</v>
      </c>
      <c r="F300" s="48"/>
      <c r="G300" s="48"/>
      <c r="H300" s="48"/>
      <c r="I300" s="128">
        <f>I301+I303</f>
        <v>907.63</v>
      </c>
      <c r="J300" s="128">
        <f>J301+J303</f>
        <v>818.9430765568001</v>
      </c>
      <c r="K300" s="128">
        <f>K301+K303</f>
        <v>818.9430765568001</v>
      </c>
    </row>
    <row r="301" spans="1:13" ht="15">
      <c r="A301" s="124" t="s">
        <v>406</v>
      </c>
      <c r="B301" s="125" t="s">
        <v>12</v>
      </c>
      <c r="C301" s="125" t="s">
        <v>356</v>
      </c>
      <c r="D301" s="125" t="s">
        <v>356</v>
      </c>
      <c r="E301" s="125">
        <v>9980070007</v>
      </c>
      <c r="F301" s="125" t="s">
        <v>407</v>
      </c>
      <c r="G301" s="125"/>
      <c r="H301" s="125"/>
      <c r="I301" s="126">
        <f>I302</f>
        <v>60</v>
      </c>
      <c r="J301" s="126">
        <f>J302</f>
        <v>54.137241599999996</v>
      </c>
      <c r="K301" s="126">
        <f>K302</f>
        <v>54.137241599999996</v>
      </c>
      <c r="L301" s="1">
        <v>0.90228736</v>
      </c>
      <c r="M301" s="1">
        <v>0.90228736</v>
      </c>
    </row>
    <row r="302" spans="1:13" ht="15" hidden="1">
      <c r="A302" s="134" t="s">
        <v>232</v>
      </c>
      <c r="B302" s="134"/>
      <c r="C302" s="134"/>
      <c r="D302" s="134"/>
      <c r="E302" s="134"/>
      <c r="F302" s="132" t="s">
        <v>407</v>
      </c>
      <c r="G302" s="132">
        <v>222</v>
      </c>
      <c r="H302" s="132"/>
      <c r="I302" s="133">
        <v>60</v>
      </c>
      <c r="J302" s="133">
        <f>I302*L302</f>
        <v>54.137241599999996</v>
      </c>
      <c r="K302" s="133">
        <f>I302*M302</f>
        <v>54.137241599999996</v>
      </c>
      <c r="L302" s="1">
        <v>0.90228736</v>
      </c>
      <c r="M302" s="1">
        <v>0.90228736</v>
      </c>
    </row>
    <row r="303" spans="1:13" ht="15">
      <c r="A303" s="140" t="s">
        <v>234</v>
      </c>
      <c r="B303" s="125" t="s">
        <v>12</v>
      </c>
      <c r="C303" s="125" t="s">
        <v>356</v>
      </c>
      <c r="D303" s="125" t="s">
        <v>356</v>
      </c>
      <c r="E303" s="125">
        <v>9980070007</v>
      </c>
      <c r="F303" s="125">
        <v>244</v>
      </c>
      <c r="G303" s="125"/>
      <c r="H303" s="125"/>
      <c r="I303" s="126">
        <f>I304+I305+I306</f>
        <v>847.63</v>
      </c>
      <c r="J303" s="126">
        <f>J304+J305+J306</f>
        <v>764.8058349568</v>
      </c>
      <c r="K303" s="126">
        <f>K304+K305+K306</f>
        <v>764.8058349568</v>
      </c>
      <c r="L303" s="1">
        <v>0.90228736</v>
      </c>
      <c r="M303" s="1">
        <v>0.90228736</v>
      </c>
    </row>
    <row r="304" spans="1:13" ht="15" hidden="1">
      <c r="A304" s="134" t="s">
        <v>232</v>
      </c>
      <c r="B304" s="134"/>
      <c r="C304" s="134"/>
      <c r="D304" s="134"/>
      <c r="E304" s="134"/>
      <c r="F304" s="132">
        <v>244</v>
      </c>
      <c r="G304" s="132" t="s">
        <v>237</v>
      </c>
      <c r="H304" s="132"/>
      <c r="I304" s="133">
        <v>100</v>
      </c>
      <c r="J304" s="133">
        <f>I304*L304</f>
        <v>90.228736</v>
      </c>
      <c r="K304" s="133">
        <f>I304*M304</f>
        <v>90.228736</v>
      </c>
      <c r="L304" s="1">
        <v>0.90228736</v>
      </c>
      <c r="M304" s="1">
        <v>0.90228736</v>
      </c>
    </row>
    <row r="305" spans="1:13" ht="15" hidden="1">
      <c r="A305" s="134" t="s">
        <v>232</v>
      </c>
      <c r="B305" s="134"/>
      <c r="C305" s="134"/>
      <c r="D305" s="134"/>
      <c r="E305" s="134"/>
      <c r="F305" s="132" t="s">
        <v>235</v>
      </c>
      <c r="G305" s="132" t="s">
        <v>238</v>
      </c>
      <c r="H305" s="132"/>
      <c r="I305" s="133">
        <v>697.63</v>
      </c>
      <c r="J305" s="133">
        <f>I305*L305</f>
        <v>629.4627309568</v>
      </c>
      <c r="K305" s="133">
        <f>I305*M305</f>
        <v>629.4627309568</v>
      </c>
      <c r="L305" s="1">
        <v>0.90228736</v>
      </c>
      <c r="M305" s="1">
        <v>0.90228736</v>
      </c>
    </row>
    <row r="306" spans="1:13" ht="15" hidden="1">
      <c r="A306" s="134" t="s">
        <v>232</v>
      </c>
      <c r="B306" s="134"/>
      <c r="C306" s="134"/>
      <c r="D306" s="134"/>
      <c r="E306" s="134"/>
      <c r="F306" s="132" t="s">
        <v>235</v>
      </c>
      <c r="G306" s="132" t="s">
        <v>408</v>
      </c>
      <c r="H306" s="132"/>
      <c r="I306" s="133">
        <v>50</v>
      </c>
      <c r="J306" s="133">
        <f>I306*L306</f>
        <v>45.114368</v>
      </c>
      <c r="K306" s="133">
        <f>I306*M306</f>
        <v>45.114368</v>
      </c>
      <c r="L306" s="1">
        <v>0.90228736</v>
      </c>
      <c r="M306" s="1">
        <v>0.90228736</v>
      </c>
    </row>
    <row r="307" spans="1:11" ht="15">
      <c r="A307" s="127" t="s">
        <v>409</v>
      </c>
      <c r="B307" s="48"/>
      <c r="C307" s="48" t="s">
        <v>356</v>
      </c>
      <c r="D307" s="48" t="s">
        <v>305</v>
      </c>
      <c r="E307" s="48"/>
      <c r="F307" s="48"/>
      <c r="G307" s="48"/>
      <c r="H307" s="48"/>
      <c r="I307" s="128">
        <f>I308+I322</f>
        <v>16355.189018000001</v>
      </c>
      <c r="J307" s="128">
        <f>J308+J322</f>
        <v>14757.080321352212</v>
      </c>
      <c r="K307" s="128">
        <f>K308+K322</f>
        <v>14757.080321352212</v>
      </c>
    </row>
    <row r="308" spans="1:11" ht="15">
      <c r="A308" s="127" t="s">
        <v>410</v>
      </c>
      <c r="B308" s="48"/>
      <c r="C308" s="48" t="s">
        <v>356</v>
      </c>
      <c r="D308" s="48" t="s">
        <v>305</v>
      </c>
      <c r="E308" s="48" t="s">
        <v>411</v>
      </c>
      <c r="F308" s="48"/>
      <c r="G308" s="48"/>
      <c r="H308" s="48"/>
      <c r="I308" s="128">
        <f>I309+I310+I311+I315+I316+I321</f>
        <v>1708.3033280000002</v>
      </c>
      <c r="J308" s="128">
        <f>J309+J310+J311+J315+J316+J321</f>
        <v>1541.3804999003341</v>
      </c>
      <c r="K308" s="128">
        <f>K309+K310+K311+K315+K316+K321</f>
        <v>1541.3804999003341</v>
      </c>
    </row>
    <row r="309" spans="1:13" ht="15">
      <c r="A309" s="124" t="s">
        <v>313</v>
      </c>
      <c r="B309" s="125" t="s">
        <v>412</v>
      </c>
      <c r="C309" s="125" t="s">
        <v>356</v>
      </c>
      <c r="D309" s="125" t="s">
        <v>305</v>
      </c>
      <c r="E309" s="125" t="s">
        <v>411</v>
      </c>
      <c r="F309" s="125" t="s">
        <v>353</v>
      </c>
      <c r="G309" s="125" t="s">
        <v>223</v>
      </c>
      <c r="H309" s="125"/>
      <c r="I309" s="126">
        <v>1280.064</v>
      </c>
      <c r="J309" s="126">
        <f aca="true" t="shared" si="26" ref="J309:J321">I309*L309</f>
        <v>1154.98556719104</v>
      </c>
      <c r="K309" s="126">
        <f aca="true" t="shared" si="27" ref="K309:K321">I309*M309</f>
        <v>1154.98556719104</v>
      </c>
      <c r="L309" s="1">
        <v>0.90228736</v>
      </c>
      <c r="M309" s="1">
        <v>0.90228736</v>
      </c>
    </row>
    <row r="310" spans="1:13" ht="15">
      <c r="A310" s="124" t="s">
        <v>314</v>
      </c>
      <c r="B310" s="125" t="s">
        <v>412</v>
      </c>
      <c r="C310" s="125" t="s">
        <v>356</v>
      </c>
      <c r="D310" s="125" t="s">
        <v>305</v>
      </c>
      <c r="E310" s="125" t="s">
        <v>411</v>
      </c>
      <c r="F310" s="125" t="s">
        <v>354</v>
      </c>
      <c r="G310" s="125" t="s">
        <v>226</v>
      </c>
      <c r="H310" s="125"/>
      <c r="I310" s="126">
        <f>I309*30.2%</f>
        <v>386.57932800000003</v>
      </c>
      <c r="J310" s="126">
        <f t="shared" si="26"/>
        <v>348.8056412916941</v>
      </c>
      <c r="K310" s="126">
        <f t="shared" si="27"/>
        <v>348.8056412916941</v>
      </c>
      <c r="L310" s="1">
        <v>0.90228736</v>
      </c>
      <c r="M310" s="1">
        <v>0.90228736</v>
      </c>
    </row>
    <row r="311" spans="1:13" ht="14.25" customHeight="1">
      <c r="A311" s="124" t="s">
        <v>406</v>
      </c>
      <c r="B311" s="125" t="s">
        <v>412</v>
      </c>
      <c r="C311" s="125" t="s">
        <v>356</v>
      </c>
      <c r="D311" s="125" t="s">
        <v>305</v>
      </c>
      <c r="E311" s="125" t="s">
        <v>411</v>
      </c>
      <c r="F311" s="125" t="s">
        <v>407</v>
      </c>
      <c r="G311" s="125"/>
      <c r="H311" s="125"/>
      <c r="I311" s="126">
        <f>I312+I313+I314</f>
        <v>0</v>
      </c>
      <c r="J311" s="126">
        <f t="shared" si="26"/>
        <v>0</v>
      </c>
      <c r="K311" s="126">
        <f t="shared" si="27"/>
        <v>0</v>
      </c>
      <c r="L311" s="1">
        <v>0.90228736</v>
      </c>
      <c r="M311" s="1">
        <v>0.90228736</v>
      </c>
    </row>
    <row r="312" spans="1:13" ht="15" hidden="1">
      <c r="A312" s="134" t="s">
        <v>232</v>
      </c>
      <c r="B312" s="134"/>
      <c r="C312" s="134"/>
      <c r="D312" s="134"/>
      <c r="E312" s="134"/>
      <c r="F312" s="132" t="s">
        <v>407</v>
      </c>
      <c r="G312" s="132" t="s">
        <v>244</v>
      </c>
      <c r="H312" s="132"/>
      <c r="I312" s="133">
        <v>0</v>
      </c>
      <c r="J312" s="133">
        <f t="shared" si="26"/>
        <v>0</v>
      </c>
      <c r="K312" s="133">
        <f t="shared" si="27"/>
        <v>0</v>
      </c>
      <c r="L312" s="1">
        <v>0.90228736</v>
      </c>
      <c r="M312" s="1">
        <v>0.90228736</v>
      </c>
    </row>
    <row r="313" spans="1:13" ht="15" hidden="1">
      <c r="A313" s="134" t="s">
        <v>232</v>
      </c>
      <c r="B313" s="134"/>
      <c r="C313" s="134"/>
      <c r="D313" s="134"/>
      <c r="E313" s="134"/>
      <c r="F313" s="132" t="s">
        <v>407</v>
      </c>
      <c r="G313" s="132" t="s">
        <v>271</v>
      </c>
      <c r="H313" s="132"/>
      <c r="I313" s="133">
        <v>0</v>
      </c>
      <c r="J313" s="133">
        <f t="shared" si="26"/>
        <v>0</v>
      </c>
      <c r="K313" s="133">
        <f t="shared" si="27"/>
        <v>0</v>
      </c>
      <c r="L313" s="1">
        <v>0.90228736</v>
      </c>
      <c r="M313" s="1">
        <v>0.90228736</v>
      </c>
    </row>
    <row r="314" spans="1:13" ht="15" hidden="1">
      <c r="A314" s="134" t="s">
        <v>232</v>
      </c>
      <c r="B314" s="134"/>
      <c r="C314" s="134"/>
      <c r="D314" s="134"/>
      <c r="E314" s="134"/>
      <c r="F314" s="132" t="s">
        <v>407</v>
      </c>
      <c r="G314" s="132">
        <v>226</v>
      </c>
      <c r="H314" s="132"/>
      <c r="I314" s="133">
        <v>0</v>
      </c>
      <c r="J314" s="133">
        <f t="shared" si="26"/>
        <v>0</v>
      </c>
      <c r="K314" s="133">
        <f t="shared" si="27"/>
        <v>0</v>
      </c>
      <c r="L314" s="1">
        <v>0.90228736</v>
      </c>
      <c r="M314" s="1">
        <v>0.90228736</v>
      </c>
    </row>
    <row r="315" spans="1:13" ht="15">
      <c r="A315" s="124" t="s">
        <v>245</v>
      </c>
      <c r="B315" s="125" t="s">
        <v>412</v>
      </c>
      <c r="C315" s="125" t="s">
        <v>356</v>
      </c>
      <c r="D315" s="125" t="s">
        <v>305</v>
      </c>
      <c r="E315" s="125" t="s">
        <v>411</v>
      </c>
      <c r="F315" s="125" t="s">
        <v>246</v>
      </c>
      <c r="G315" s="125" t="s">
        <v>247</v>
      </c>
      <c r="H315" s="125"/>
      <c r="I315" s="126">
        <v>12.96</v>
      </c>
      <c r="J315" s="126">
        <f t="shared" si="26"/>
        <v>11.6936441856</v>
      </c>
      <c r="K315" s="126">
        <f t="shared" si="27"/>
        <v>11.6936441856</v>
      </c>
      <c r="L315" s="1">
        <v>0.90228736</v>
      </c>
      <c r="M315" s="1">
        <v>0.90228736</v>
      </c>
    </row>
    <row r="316" spans="1:13" ht="15">
      <c r="A316" s="124" t="s">
        <v>234</v>
      </c>
      <c r="B316" s="125" t="s">
        <v>412</v>
      </c>
      <c r="C316" s="125" t="s">
        <v>356</v>
      </c>
      <c r="D316" s="125" t="s">
        <v>305</v>
      </c>
      <c r="E316" s="125" t="s">
        <v>411</v>
      </c>
      <c r="F316" s="125" t="s">
        <v>235</v>
      </c>
      <c r="G316" s="125"/>
      <c r="H316" s="125"/>
      <c r="I316" s="126">
        <f>I317+I320+I318+I319</f>
        <v>27.2</v>
      </c>
      <c r="J316" s="126">
        <f t="shared" si="26"/>
        <v>24.542216191999998</v>
      </c>
      <c r="K316" s="126">
        <f t="shared" si="27"/>
        <v>24.542216191999998</v>
      </c>
      <c r="L316" s="1">
        <v>0.90228736</v>
      </c>
      <c r="M316" s="1">
        <v>0.90228736</v>
      </c>
    </row>
    <row r="317" spans="1:13" ht="15" hidden="1">
      <c r="A317" s="134" t="s">
        <v>232</v>
      </c>
      <c r="B317" s="134"/>
      <c r="C317" s="134"/>
      <c r="D317" s="134"/>
      <c r="E317" s="134"/>
      <c r="F317" s="132" t="s">
        <v>235</v>
      </c>
      <c r="G317" s="132" t="s">
        <v>236</v>
      </c>
      <c r="H317" s="132"/>
      <c r="I317" s="133">
        <v>27.2</v>
      </c>
      <c r="J317" s="133">
        <f t="shared" si="26"/>
        <v>24.542216191999998</v>
      </c>
      <c r="K317" s="133">
        <f t="shared" si="27"/>
        <v>24.542216191999998</v>
      </c>
      <c r="L317" s="1">
        <v>0.90228736</v>
      </c>
      <c r="M317" s="1">
        <v>0.90228736</v>
      </c>
    </row>
    <row r="318" spans="1:13" ht="15" hidden="1">
      <c r="A318" s="134" t="s">
        <v>232</v>
      </c>
      <c r="B318" s="134"/>
      <c r="C318" s="134"/>
      <c r="D318" s="134"/>
      <c r="E318" s="134"/>
      <c r="F318" s="132" t="s">
        <v>235</v>
      </c>
      <c r="G318" s="132" t="s">
        <v>249</v>
      </c>
      <c r="H318" s="132"/>
      <c r="I318" s="133"/>
      <c r="J318" s="133">
        <f t="shared" si="26"/>
        <v>0</v>
      </c>
      <c r="K318" s="133">
        <f t="shared" si="27"/>
        <v>0</v>
      </c>
      <c r="L318" s="1">
        <v>0.90228736</v>
      </c>
      <c r="M318" s="1">
        <v>0.90228736</v>
      </c>
    </row>
    <row r="319" spans="1:13" ht="15" hidden="1">
      <c r="A319" s="134" t="s">
        <v>232</v>
      </c>
      <c r="B319" s="134"/>
      <c r="C319" s="134"/>
      <c r="D319" s="134"/>
      <c r="E319" s="134"/>
      <c r="F319" s="132" t="s">
        <v>235</v>
      </c>
      <c r="G319" s="132">
        <v>310</v>
      </c>
      <c r="H319" s="132"/>
      <c r="I319" s="133"/>
      <c r="J319" s="133">
        <f t="shared" si="26"/>
        <v>0</v>
      </c>
      <c r="K319" s="133">
        <f t="shared" si="27"/>
        <v>0</v>
      </c>
      <c r="L319" s="1">
        <v>0.90228736</v>
      </c>
      <c r="M319" s="1">
        <v>0.90228736</v>
      </c>
    </row>
    <row r="320" spans="1:13" ht="15" hidden="1">
      <c r="A320" s="134" t="s">
        <v>232</v>
      </c>
      <c r="B320" s="134"/>
      <c r="C320" s="134"/>
      <c r="D320" s="134"/>
      <c r="E320" s="134"/>
      <c r="F320" s="132" t="s">
        <v>235</v>
      </c>
      <c r="G320" s="132" t="s">
        <v>238</v>
      </c>
      <c r="H320" s="132"/>
      <c r="I320" s="133"/>
      <c r="J320" s="133">
        <f t="shared" si="26"/>
        <v>0</v>
      </c>
      <c r="K320" s="133">
        <f t="shared" si="27"/>
        <v>0</v>
      </c>
      <c r="L320" s="1">
        <v>0.90228736</v>
      </c>
      <c r="M320" s="1">
        <v>0.90228736</v>
      </c>
    </row>
    <row r="321" spans="1:13" ht="15">
      <c r="A321" s="124" t="s">
        <v>254</v>
      </c>
      <c r="B321" s="125" t="s">
        <v>412</v>
      </c>
      <c r="C321" s="125" t="s">
        <v>356</v>
      </c>
      <c r="D321" s="125" t="s">
        <v>305</v>
      </c>
      <c r="E321" s="125" t="s">
        <v>411</v>
      </c>
      <c r="F321" s="125" t="s">
        <v>255</v>
      </c>
      <c r="G321" s="125" t="s">
        <v>253</v>
      </c>
      <c r="H321" s="125"/>
      <c r="I321" s="126">
        <v>1.5</v>
      </c>
      <c r="J321" s="126">
        <f t="shared" si="26"/>
        <v>1.35343104</v>
      </c>
      <c r="K321" s="126">
        <f t="shared" si="27"/>
        <v>1.35343104</v>
      </c>
      <c r="L321" s="1">
        <v>0.90228736</v>
      </c>
      <c r="M321" s="1">
        <v>0.90228736</v>
      </c>
    </row>
    <row r="322" spans="1:11" ht="15">
      <c r="A322" s="127" t="s">
        <v>413</v>
      </c>
      <c r="B322" s="48"/>
      <c r="C322" s="48" t="s">
        <v>356</v>
      </c>
      <c r="D322" s="48" t="s">
        <v>305</v>
      </c>
      <c r="E322" s="48" t="s">
        <v>411</v>
      </c>
      <c r="F322" s="48"/>
      <c r="G322" s="48"/>
      <c r="H322" s="48"/>
      <c r="I322" s="128">
        <f>I323+I324+I325+I329+I330+I336+I337+I338+I339</f>
        <v>14646.885690000001</v>
      </c>
      <c r="J322" s="128">
        <f>J323+J324+J325+J329+J330+J336+J337+J338+J339</f>
        <v>13215.699821451877</v>
      </c>
      <c r="K322" s="128">
        <f>K323+K324+K325+K329+K330+K336+K337+K338+K339</f>
        <v>13215.699821451877</v>
      </c>
    </row>
    <row r="323" spans="1:13" ht="15">
      <c r="A323" s="124" t="s">
        <v>313</v>
      </c>
      <c r="B323" s="125" t="s">
        <v>414</v>
      </c>
      <c r="C323" s="125" t="s">
        <v>356</v>
      </c>
      <c r="D323" s="125" t="s">
        <v>305</v>
      </c>
      <c r="E323" s="125" t="s">
        <v>411</v>
      </c>
      <c r="F323" s="125" t="s">
        <v>353</v>
      </c>
      <c r="G323" s="125" t="s">
        <v>223</v>
      </c>
      <c r="H323" s="125"/>
      <c r="I323" s="126">
        <v>8913.595</v>
      </c>
      <c r="J323" s="126">
        <f aca="true" t="shared" si="28" ref="J323:J339">I323*L323</f>
        <v>8042.624100659199</v>
      </c>
      <c r="K323" s="126">
        <f aca="true" t="shared" si="29" ref="K323:K339">I323*M323</f>
        <v>8042.624100659199</v>
      </c>
      <c r="L323" s="1">
        <v>0.90228736</v>
      </c>
      <c r="M323" s="1">
        <v>0.90228736</v>
      </c>
    </row>
    <row r="324" spans="1:13" ht="15">
      <c r="A324" s="124" t="s">
        <v>314</v>
      </c>
      <c r="B324" s="125" t="s">
        <v>414</v>
      </c>
      <c r="C324" s="125" t="s">
        <v>356</v>
      </c>
      <c r="D324" s="125" t="s">
        <v>305</v>
      </c>
      <c r="E324" s="125" t="s">
        <v>411</v>
      </c>
      <c r="F324" s="125">
        <v>119</v>
      </c>
      <c r="G324" s="125" t="s">
        <v>226</v>
      </c>
      <c r="H324" s="125"/>
      <c r="I324" s="126">
        <f>I323*30.2%</f>
        <v>2691.9056899999996</v>
      </c>
      <c r="J324" s="126">
        <f t="shared" si="28"/>
        <v>2428.872478399078</v>
      </c>
      <c r="K324" s="126">
        <f t="shared" si="29"/>
        <v>2428.872478399078</v>
      </c>
      <c r="L324" s="1">
        <v>0.90228736</v>
      </c>
      <c r="M324" s="1">
        <v>0.90228736</v>
      </c>
    </row>
    <row r="325" spans="1:13" ht="15">
      <c r="A325" s="124" t="s">
        <v>406</v>
      </c>
      <c r="B325" s="125" t="s">
        <v>414</v>
      </c>
      <c r="C325" s="125" t="s">
        <v>356</v>
      </c>
      <c r="D325" s="125" t="s">
        <v>305</v>
      </c>
      <c r="E325" s="125" t="s">
        <v>411</v>
      </c>
      <c r="F325" s="125" t="s">
        <v>407</v>
      </c>
      <c r="G325" s="125"/>
      <c r="H325" s="125"/>
      <c r="I325" s="126">
        <f>I326+I327+I328</f>
        <v>157.708</v>
      </c>
      <c r="J325" s="126">
        <f t="shared" si="28"/>
        <v>142.29793497088</v>
      </c>
      <c r="K325" s="126">
        <f t="shared" si="29"/>
        <v>142.29793497088</v>
      </c>
      <c r="L325" s="1">
        <v>0.90228736</v>
      </c>
      <c r="M325" s="1">
        <v>0.90228736</v>
      </c>
    </row>
    <row r="326" spans="1:13" ht="15" hidden="1">
      <c r="A326" s="134" t="s">
        <v>232</v>
      </c>
      <c r="B326" s="134"/>
      <c r="C326" s="134"/>
      <c r="D326" s="134"/>
      <c r="E326" s="134"/>
      <c r="F326" s="132" t="s">
        <v>407</v>
      </c>
      <c r="G326" s="132" t="s">
        <v>244</v>
      </c>
      <c r="H326" s="132"/>
      <c r="I326" s="133">
        <v>0</v>
      </c>
      <c r="J326" s="133">
        <f t="shared" si="28"/>
        <v>0</v>
      </c>
      <c r="K326" s="133">
        <f t="shared" si="29"/>
        <v>0</v>
      </c>
      <c r="L326" s="1">
        <v>0.90228736</v>
      </c>
      <c r="M326" s="1">
        <v>0.90228736</v>
      </c>
    </row>
    <row r="327" spans="1:13" ht="15" hidden="1">
      <c r="A327" s="134" t="s">
        <v>232</v>
      </c>
      <c r="B327" s="134"/>
      <c r="C327" s="134"/>
      <c r="D327" s="134"/>
      <c r="E327" s="134"/>
      <c r="F327" s="132" t="s">
        <v>407</v>
      </c>
      <c r="G327" s="132" t="s">
        <v>271</v>
      </c>
      <c r="H327" s="132"/>
      <c r="I327" s="133">
        <v>157.708</v>
      </c>
      <c r="J327" s="133">
        <f t="shared" si="28"/>
        <v>142.29793497088</v>
      </c>
      <c r="K327" s="133">
        <f t="shared" si="29"/>
        <v>142.29793497088</v>
      </c>
      <c r="L327" s="1">
        <v>0.90228736</v>
      </c>
      <c r="M327" s="1">
        <v>0.90228736</v>
      </c>
    </row>
    <row r="328" spans="1:13" ht="15" hidden="1">
      <c r="A328" s="134" t="s">
        <v>232</v>
      </c>
      <c r="B328" s="134"/>
      <c r="C328" s="134"/>
      <c r="D328" s="134"/>
      <c r="E328" s="134"/>
      <c r="F328" s="132" t="s">
        <v>407</v>
      </c>
      <c r="G328" s="132" t="s">
        <v>236</v>
      </c>
      <c r="H328" s="132"/>
      <c r="I328" s="133">
        <v>0</v>
      </c>
      <c r="J328" s="133">
        <f t="shared" si="28"/>
        <v>0</v>
      </c>
      <c r="K328" s="133">
        <f t="shared" si="29"/>
        <v>0</v>
      </c>
      <c r="L328" s="1">
        <v>0.90228736</v>
      </c>
      <c r="M328" s="1">
        <v>0.90228736</v>
      </c>
    </row>
    <row r="329" spans="1:13" ht="15">
      <c r="A329" s="124" t="s">
        <v>245</v>
      </c>
      <c r="B329" s="125" t="s">
        <v>414</v>
      </c>
      <c r="C329" s="125" t="s">
        <v>356</v>
      </c>
      <c r="D329" s="125" t="s">
        <v>305</v>
      </c>
      <c r="E329" s="125" t="s">
        <v>411</v>
      </c>
      <c r="F329" s="125" t="s">
        <v>246</v>
      </c>
      <c r="G329" s="125" t="s">
        <v>247</v>
      </c>
      <c r="H329" s="125"/>
      <c r="I329" s="126">
        <v>38.16</v>
      </c>
      <c r="J329" s="126">
        <f t="shared" si="28"/>
        <v>34.43128565759999</v>
      </c>
      <c r="K329" s="126">
        <f t="shared" si="29"/>
        <v>34.43128565759999</v>
      </c>
      <c r="L329" s="1">
        <v>0.90228736</v>
      </c>
      <c r="M329" s="1">
        <v>0.90228736</v>
      </c>
    </row>
    <row r="330" spans="1:13" ht="15">
      <c r="A330" s="124" t="s">
        <v>234</v>
      </c>
      <c r="B330" s="125" t="s">
        <v>414</v>
      </c>
      <c r="C330" s="125" t="s">
        <v>356</v>
      </c>
      <c r="D330" s="125" t="s">
        <v>305</v>
      </c>
      <c r="E330" s="125" t="s">
        <v>411</v>
      </c>
      <c r="F330" s="125" t="s">
        <v>235</v>
      </c>
      <c r="G330" s="125"/>
      <c r="H330" s="125"/>
      <c r="I330" s="126">
        <f>I331+I332+I333+I334+I335</f>
        <v>2086.237</v>
      </c>
      <c r="J330" s="126">
        <f t="shared" si="28"/>
        <v>1882.38527506432</v>
      </c>
      <c r="K330" s="126">
        <f t="shared" si="29"/>
        <v>1882.38527506432</v>
      </c>
      <c r="L330" s="1">
        <v>0.90228736</v>
      </c>
      <c r="M330" s="1">
        <v>0.90228736</v>
      </c>
    </row>
    <row r="331" spans="1:13" ht="15" hidden="1">
      <c r="A331" s="134" t="s">
        <v>232</v>
      </c>
      <c r="B331" s="134"/>
      <c r="C331" s="134"/>
      <c r="D331" s="134"/>
      <c r="E331" s="134"/>
      <c r="F331" s="132" t="s">
        <v>235</v>
      </c>
      <c r="G331" s="132">
        <v>223</v>
      </c>
      <c r="H331" s="132"/>
      <c r="I331" s="133">
        <v>5.637</v>
      </c>
      <c r="J331" s="133">
        <f t="shared" si="28"/>
        <v>5.08619384832</v>
      </c>
      <c r="K331" s="133">
        <f t="shared" si="29"/>
        <v>5.08619384832</v>
      </c>
      <c r="L331" s="1">
        <v>0.90228736</v>
      </c>
      <c r="M331" s="1">
        <v>0.90228736</v>
      </c>
    </row>
    <row r="332" spans="1:13" ht="15" hidden="1">
      <c r="A332" s="134" t="s">
        <v>232</v>
      </c>
      <c r="B332" s="134"/>
      <c r="C332" s="134"/>
      <c r="D332" s="134"/>
      <c r="E332" s="134"/>
      <c r="F332" s="132" t="s">
        <v>235</v>
      </c>
      <c r="G332" s="132" t="s">
        <v>236</v>
      </c>
      <c r="H332" s="132"/>
      <c r="I332" s="133">
        <v>673.6</v>
      </c>
      <c r="J332" s="133">
        <f t="shared" si="28"/>
        <v>607.780765696</v>
      </c>
      <c r="K332" s="133">
        <f t="shared" si="29"/>
        <v>607.780765696</v>
      </c>
      <c r="L332" s="1">
        <v>0.90228736</v>
      </c>
      <c r="M332" s="1">
        <v>0.90228736</v>
      </c>
    </row>
    <row r="333" spans="1:13" ht="15" hidden="1">
      <c r="A333" s="134" t="s">
        <v>232</v>
      </c>
      <c r="B333" s="134"/>
      <c r="C333" s="134"/>
      <c r="D333" s="134"/>
      <c r="E333" s="134"/>
      <c r="F333" s="132" t="s">
        <v>235</v>
      </c>
      <c r="G333" s="132" t="s">
        <v>237</v>
      </c>
      <c r="H333" s="132"/>
      <c r="I333" s="133">
        <v>829</v>
      </c>
      <c r="J333" s="133">
        <f t="shared" si="28"/>
        <v>747.99622144</v>
      </c>
      <c r="K333" s="133">
        <f t="shared" si="29"/>
        <v>747.99622144</v>
      </c>
      <c r="L333" s="1">
        <v>0.90228736</v>
      </c>
      <c r="M333" s="1">
        <v>0.90228736</v>
      </c>
    </row>
    <row r="334" spans="1:13" ht="15" hidden="1">
      <c r="A334" s="134" t="s">
        <v>232</v>
      </c>
      <c r="B334" s="134"/>
      <c r="C334" s="134"/>
      <c r="D334" s="134"/>
      <c r="E334" s="134"/>
      <c r="F334" s="132" t="s">
        <v>235</v>
      </c>
      <c r="G334" s="132" t="s">
        <v>249</v>
      </c>
      <c r="H334" s="132"/>
      <c r="I334" s="133">
        <v>428</v>
      </c>
      <c r="J334" s="133">
        <f t="shared" si="28"/>
        <v>386.17899008</v>
      </c>
      <c r="K334" s="133">
        <f t="shared" si="29"/>
        <v>386.17899008</v>
      </c>
      <c r="L334" s="1">
        <v>0.90228736</v>
      </c>
      <c r="M334" s="1">
        <v>0.90228736</v>
      </c>
    </row>
    <row r="335" spans="1:13" ht="15" hidden="1">
      <c r="A335" s="134" t="s">
        <v>232</v>
      </c>
      <c r="B335" s="134"/>
      <c r="C335" s="134"/>
      <c r="D335" s="134"/>
      <c r="E335" s="134"/>
      <c r="F335" s="132" t="s">
        <v>235</v>
      </c>
      <c r="G335" s="132" t="s">
        <v>238</v>
      </c>
      <c r="H335" s="132"/>
      <c r="I335" s="133">
        <v>150</v>
      </c>
      <c r="J335" s="133">
        <f t="shared" si="28"/>
        <v>135.343104</v>
      </c>
      <c r="K335" s="133">
        <f t="shared" si="29"/>
        <v>135.343104</v>
      </c>
      <c r="L335" s="1">
        <v>0.90228736</v>
      </c>
      <c r="M335" s="1">
        <v>0.90228736</v>
      </c>
    </row>
    <row r="336" spans="1:13" ht="15">
      <c r="A336" s="124" t="s">
        <v>250</v>
      </c>
      <c r="B336" s="125" t="s">
        <v>414</v>
      </c>
      <c r="C336" s="125" t="s">
        <v>356</v>
      </c>
      <c r="D336" s="125" t="s">
        <v>305</v>
      </c>
      <c r="E336" s="125" t="s">
        <v>411</v>
      </c>
      <c r="F336" s="125">
        <v>247</v>
      </c>
      <c r="G336" s="125">
        <v>223</v>
      </c>
      <c r="H336" s="125"/>
      <c r="I336" s="126">
        <v>105</v>
      </c>
      <c r="J336" s="126">
        <f t="shared" si="28"/>
        <v>94.7401728</v>
      </c>
      <c r="K336" s="126">
        <f t="shared" si="29"/>
        <v>94.7401728</v>
      </c>
      <c r="L336" s="1">
        <v>0.90228736</v>
      </c>
      <c r="M336" s="1">
        <v>0.90228736</v>
      </c>
    </row>
    <row r="337" spans="1:13" ht="15">
      <c r="A337" s="124" t="s">
        <v>415</v>
      </c>
      <c r="B337" s="125" t="s">
        <v>414</v>
      </c>
      <c r="C337" s="125" t="s">
        <v>356</v>
      </c>
      <c r="D337" s="125" t="s">
        <v>305</v>
      </c>
      <c r="E337" s="125" t="s">
        <v>411</v>
      </c>
      <c r="F337" s="125" t="s">
        <v>416</v>
      </c>
      <c r="G337" s="125" t="s">
        <v>283</v>
      </c>
      <c r="H337" s="125"/>
      <c r="I337" s="126">
        <v>600</v>
      </c>
      <c r="J337" s="126">
        <f t="shared" si="28"/>
        <v>541.372416</v>
      </c>
      <c r="K337" s="126">
        <f t="shared" si="29"/>
        <v>541.372416</v>
      </c>
      <c r="L337" s="1">
        <v>0.90228736</v>
      </c>
      <c r="M337" s="1">
        <v>0.90228736</v>
      </c>
    </row>
    <row r="338" spans="1:13" ht="15">
      <c r="A338" s="124" t="s">
        <v>251</v>
      </c>
      <c r="B338" s="125" t="s">
        <v>414</v>
      </c>
      <c r="C338" s="125" t="s">
        <v>356</v>
      </c>
      <c r="D338" s="125" t="s">
        <v>305</v>
      </c>
      <c r="E338" s="125" t="s">
        <v>411</v>
      </c>
      <c r="F338" s="125" t="s">
        <v>252</v>
      </c>
      <c r="G338" s="125" t="s">
        <v>253</v>
      </c>
      <c r="H338" s="125"/>
      <c r="I338" s="126">
        <v>52.78</v>
      </c>
      <c r="J338" s="126">
        <f t="shared" si="28"/>
        <v>47.6227268608</v>
      </c>
      <c r="K338" s="126">
        <f t="shared" si="29"/>
        <v>47.6227268608</v>
      </c>
      <c r="L338" s="1">
        <v>0.90228736</v>
      </c>
      <c r="M338" s="1">
        <v>0.90228736</v>
      </c>
    </row>
    <row r="339" spans="1:13" ht="15">
      <c r="A339" s="124" t="s">
        <v>254</v>
      </c>
      <c r="B339" s="125" t="s">
        <v>414</v>
      </c>
      <c r="C339" s="125" t="s">
        <v>356</v>
      </c>
      <c r="D339" s="125" t="s">
        <v>305</v>
      </c>
      <c r="E339" s="125" t="s">
        <v>411</v>
      </c>
      <c r="F339" s="125" t="s">
        <v>255</v>
      </c>
      <c r="G339" s="125" t="s">
        <v>253</v>
      </c>
      <c r="H339" s="125"/>
      <c r="I339" s="126">
        <v>1.5</v>
      </c>
      <c r="J339" s="126">
        <f t="shared" si="28"/>
        <v>1.35343104</v>
      </c>
      <c r="K339" s="126">
        <f t="shared" si="29"/>
        <v>1.35343104</v>
      </c>
      <c r="L339" s="1">
        <v>0.90228736</v>
      </c>
      <c r="M339" s="1">
        <v>0.90228736</v>
      </c>
    </row>
    <row r="340" spans="1:12" ht="15">
      <c r="A340" s="123" t="s">
        <v>417</v>
      </c>
      <c r="B340" s="121"/>
      <c r="C340" s="121" t="s">
        <v>418</v>
      </c>
      <c r="D340" s="121" t="s">
        <v>15</v>
      </c>
      <c r="E340" s="121"/>
      <c r="F340" s="121"/>
      <c r="G340" s="121"/>
      <c r="H340" s="121"/>
      <c r="I340" s="122">
        <f>I341+I391</f>
        <v>48716.828572000006</v>
      </c>
      <c r="J340" s="122">
        <f>J341+J391</f>
        <v>41890.01604968473</v>
      </c>
      <c r="K340" s="122">
        <f>K341+K391</f>
        <v>41890.01604968473</v>
      </c>
      <c r="L340" s="101" t="e">
        <f>I340-#REF!-#REF!-#REF!-I343-#REF!-#REF!+'[2]Назнач фина'!H255+'[2]Назнач фина'!H256+'[2]Назнач фина'!H257+'[2]Назнач фина'!H279+'[2]Назнач фина'!H304</f>
        <v>#REF!</v>
      </c>
    </row>
    <row r="341" spans="1:11" ht="15">
      <c r="A341" s="127" t="s">
        <v>419</v>
      </c>
      <c r="B341" s="48"/>
      <c r="C341" s="48" t="s">
        <v>418</v>
      </c>
      <c r="D341" s="48" t="s">
        <v>13</v>
      </c>
      <c r="E341" s="48" t="s">
        <v>420</v>
      </c>
      <c r="F341" s="48"/>
      <c r="G341" s="48"/>
      <c r="H341" s="48"/>
      <c r="I341" s="128">
        <f>I342+I364+I378</f>
        <v>47304.65723800001</v>
      </c>
      <c r="J341" s="128">
        <f>J342+J364+J378</f>
        <v>40615.83170486219</v>
      </c>
      <c r="K341" s="128">
        <f>K342+K364+K378</f>
        <v>40615.83170486219</v>
      </c>
    </row>
    <row r="342" spans="1:11" ht="15">
      <c r="A342" s="127" t="s">
        <v>421</v>
      </c>
      <c r="B342" s="48"/>
      <c r="C342" s="48" t="s">
        <v>418</v>
      </c>
      <c r="D342" s="48" t="s">
        <v>13</v>
      </c>
      <c r="E342" s="48"/>
      <c r="F342" s="48"/>
      <c r="G342" s="48"/>
      <c r="H342" s="48"/>
      <c r="I342" s="128">
        <f>I343+I346</f>
        <v>31088.174722000003</v>
      </c>
      <c r="J342" s="128">
        <f>J343+J346</f>
        <v>26164.36197901439</v>
      </c>
      <c r="K342" s="128">
        <f>K343+K346</f>
        <v>26164.36197901439</v>
      </c>
    </row>
    <row r="343" spans="1:11" ht="15">
      <c r="A343" s="127" t="s">
        <v>422</v>
      </c>
      <c r="B343" s="48"/>
      <c r="C343" s="48" t="s">
        <v>418</v>
      </c>
      <c r="D343" s="48" t="s">
        <v>13</v>
      </c>
      <c r="E343" s="48" t="s">
        <v>423</v>
      </c>
      <c r="F343" s="48"/>
      <c r="G343" s="48"/>
      <c r="H343" s="48"/>
      <c r="I343" s="128">
        <f>I344+I345</f>
        <v>22028.118756</v>
      </c>
      <c r="J343" s="128">
        <f>J344+J345</f>
        <v>17989.588</v>
      </c>
      <c r="K343" s="128">
        <f>K344+K345</f>
        <v>17989.588</v>
      </c>
    </row>
    <row r="344" spans="1:13" ht="15">
      <c r="A344" s="124" t="s">
        <v>313</v>
      </c>
      <c r="B344" s="125" t="s">
        <v>424</v>
      </c>
      <c r="C344" s="125" t="s">
        <v>418</v>
      </c>
      <c r="D344" s="125" t="s">
        <v>13</v>
      </c>
      <c r="E344" s="125" t="s">
        <v>423</v>
      </c>
      <c r="F344" s="125" t="s">
        <v>353</v>
      </c>
      <c r="G344" s="125" t="s">
        <v>223</v>
      </c>
      <c r="H344" s="125"/>
      <c r="I344" s="126">
        <v>16918.678</v>
      </c>
      <c r="J344" s="126">
        <v>13816.888</v>
      </c>
      <c r="K344" s="126">
        <v>13816.888</v>
      </c>
      <c r="M344" s="101">
        <f>I344*0.8</f>
        <v>13534.9424</v>
      </c>
    </row>
    <row r="345" spans="1:13" ht="15">
      <c r="A345" s="124" t="s">
        <v>314</v>
      </c>
      <c r="B345" s="125" t="s">
        <v>424</v>
      </c>
      <c r="C345" s="125" t="s">
        <v>418</v>
      </c>
      <c r="D345" s="125" t="s">
        <v>13</v>
      </c>
      <c r="E345" s="125" t="s">
        <v>423</v>
      </c>
      <c r="F345" s="125" t="s">
        <v>354</v>
      </c>
      <c r="G345" s="125" t="s">
        <v>226</v>
      </c>
      <c r="H345" s="125"/>
      <c r="I345" s="126">
        <f>I344*30.2%</f>
        <v>5109.440756</v>
      </c>
      <c r="J345" s="126">
        <v>4172.7</v>
      </c>
      <c r="K345" s="126">
        <v>4172.7</v>
      </c>
      <c r="M345" s="101">
        <f>I345*0.8</f>
        <v>4087.5526048</v>
      </c>
    </row>
    <row r="346" spans="1:11" ht="15">
      <c r="A346" s="127" t="s">
        <v>421</v>
      </c>
      <c r="B346" s="48"/>
      <c r="C346" s="48" t="s">
        <v>418</v>
      </c>
      <c r="D346" s="48" t="s">
        <v>13</v>
      </c>
      <c r="E346" s="48" t="s">
        <v>425</v>
      </c>
      <c r="F346" s="48"/>
      <c r="G346" s="48"/>
      <c r="H346" s="48"/>
      <c r="I346" s="128">
        <f>I347+I348+I352+I353+I362+I363+I361+I349</f>
        <v>9060.055966000002</v>
      </c>
      <c r="J346" s="128">
        <f>J347+J348+J352+J353+J362+J363+J361+J349</f>
        <v>8174.77397901439</v>
      </c>
      <c r="K346" s="128">
        <f>K347+K348+K352+K353+K362+K363+K361+K349</f>
        <v>8174.77397901439</v>
      </c>
    </row>
    <row r="347" spans="1:13" ht="15">
      <c r="A347" s="124" t="s">
        <v>313</v>
      </c>
      <c r="B347" s="125" t="s">
        <v>424</v>
      </c>
      <c r="C347" s="125" t="s">
        <v>418</v>
      </c>
      <c r="D347" s="125" t="s">
        <v>13</v>
      </c>
      <c r="E347" s="125" t="s">
        <v>425</v>
      </c>
      <c r="F347" s="125" t="s">
        <v>353</v>
      </c>
      <c r="G347" s="125" t="s">
        <v>223</v>
      </c>
      <c r="H347" s="125"/>
      <c r="I347" s="126">
        <v>5505.533</v>
      </c>
      <c r="J347" s="126">
        <f aca="true" t="shared" si="30" ref="J347:J363">I347*L347</f>
        <v>4967.57283596288</v>
      </c>
      <c r="K347" s="126">
        <f aca="true" t="shared" si="31" ref="K347:K363">I347*M347</f>
        <v>4967.57283596288</v>
      </c>
      <c r="L347" s="1">
        <v>0.90228736</v>
      </c>
      <c r="M347" s="1">
        <v>0.90228736</v>
      </c>
    </row>
    <row r="348" spans="1:13" ht="15">
      <c r="A348" s="124" t="s">
        <v>314</v>
      </c>
      <c r="B348" s="125" t="s">
        <v>424</v>
      </c>
      <c r="C348" s="125" t="s">
        <v>418</v>
      </c>
      <c r="D348" s="125" t="s">
        <v>13</v>
      </c>
      <c r="E348" s="125" t="s">
        <v>425</v>
      </c>
      <c r="F348" s="125" t="s">
        <v>354</v>
      </c>
      <c r="G348" s="125" t="s">
        <v>226</v>
      </c>
      <c r="H348" s="125"/>
      <c r="I348" s="126">
        <f>I347*30.2%</f>
        <v>1662.6709660000001</v>
      </c>
      <c r="J348" s="126">
        <f t="shared" si="30"/>
        <v>1500.20699646079</v>
      </c>
      <c r="K348" s="126">
        <f t="shared" si="31"/>
        <v>1500.20699646079</v>
      </c>
      <c r="L348" s="1">
        <v>0.90228736</v>
      </c>
      <c r="M348" s="1">
        <v>0.90228736</v>
      </c>
    </row>
    <row r="349" spans="1:13" ht="15" hidden="1">
      <c r="A349" s="124" t="s">
        <v>406</v>
      </c>
      <c r="B349" s="125" t="s">
        <v>424</v>
      </c>
      <c r="C349" s="125" t="s">
        <v>418</v>
      </c>
      <c r="D349" s="125" t="s">
        <v>13</v>
      </c>
      <c r="E349" s="125" t="s">
        <v>425</v>
      </c>
      <c r="F349" s="125" t="s">
        <v>407</v>
      </c>
      <c r="G349" s="125"/>
      <c r="H349" s="125"/>
      <c r="I349" s="126">
        <f>I350+I351</f>
        <v>0</v>
      </c>
      <c r="J349" s="126">
        <f t="shared" si="30"/>
        <v>0</v>
      </c>
      <c r="K349" s="126">
        <f t="shared" si="31"/>
        <v>0</v>
      </c>
      <c r="L349" s="1">
        <v>0.90228736</v>
      </c>
      <c r="M349" s="1">
        <v>0.90228736</v>
      </c>
    </row>
    <row r="350" spans="1:13" ht="15" hidden="1">
      <c r="A350" s="134" t="s">
        <v>232</v>
      </c>
      <c r="B350" s="134"/>
      <c r="C350" s="134"/>
      <c r="D350" s="134"/>
      <c r="E350" s="134"/>
      <c r="F350" s="132" t="s">
        <v>407</v>
      </c>
      <c r="G350" s="132" t="s">
        <v>244</v>
      </c>
      <c r="H350" s="132"/>
      <c r="I350" s="133">
        <v>0</v>
      </c>
      <c r="J350" s="133">
        <f t="shared" si="30"/>
        <v>0</v>
      </c>
      <c r="K350" s="133">
        <f t="shared" si="31"/>
        <v>0</v>
      </c>
      <c r="L350" s="1">
        <v>0.90228736</v>
      </c>
      <c r="M350" s="1">
        <v>0.90228736</v>
      </c>
    </row>
    <row r="351" spans="1:13" ht="15" hidden="1">
      <c r="A351" s="134" t="s">
        <v>232</v>
      </c>
      <c r="B351" s="134"/>
      <c r="C351" s="134"/>
      <c r="D351" s="134"/>
      <c r="E351" s="134"/>
      <c r="F351" s="132" t="s">
        <v>407</v>
      </c>
      <c r="G351" s="132">
        <v>226</v>
      </c>
      <c r="H351" s="132"/>
      <c r="I351" s="133">
        <v>0</v>
      </c>
      <c r="J351" s="133">
        <f t="shared" si="30"/>
        <v>0</v>
      </c>
      <c r="K351" s="133">
        <f t="shared" si="31"/>
        <v>0</v>
      </c>
      <c r="L351" s="1">
        <v>0.90228736</v>
      </c>
      <c r="M351" s="1">
        <v>0.90228736</v>
      </c>
    </row>
    <row r="352" spans="1:13" ht="15">
      <c r="A352" s="124" t="s">
        <v>245</v>
      </c>
      <c r="B352" s="125" t="s">
        <v>424</v>
      </c>
      <c r="C352" s="125" t="s">
        <v>418</v>
      </c>
      <c r="D352" s="125" t="s">
        <v>13</v>
      </c>
      <c r="E352" s="125" t="s">
        <v>425</v>
      </c>
      <c r="F352" s="125" t="s">
        <v>246</v>
      </c>
      <c r="G352" s="125" t="s">
        <v>247</v>
      </c>
      <c r="H352" s="125"/>
      <c r="I352" s="126">
        <v>51.96</v>
      </c>
      <c r="J352" s="126">
        <f t="shared" si="30"/>
        <v>46.8828512256</v>
      </c>
      <c r="K352" s="126">
        <f t="shared" si="31"/>
        <v>46.8828512256</v>
      </c>
      <c r="L352" s="1">
        <v>0.90228736</v>
      </c>
      <c r="M352" s="1">
        <v>0.90228736</v>
      </c>
    </row>
    <row r="353" spans="1:13" ht="15">
      <c r="A353" s="124" t="s">
        <v>234</v>
      </c>
      <c r="B353" s="125" t="s">
        <v>424</v>
      </c>
      <c r="C353" s="125" t="s">
        <v>418</v>
      </c>
      <c r="D353" s="125" t="s">
        <v>13</v>
      </c>
      <c r="E353" s="125" t="s">
        <v>425</v>
      </c>
      <c r="F353" s="125">
        <v>244</v>
      </c>
      <c r="G353" s="125"/>
      <c r="H353" s="125"/>
      <c r="I353" s="126">
        <f>I354+I355+I356+I357+I358+I359+I360</f>
        <v>1417.292</v>
      </c>
      <c r="J353" s="126">
        <f t="shared" si="30"/>
        <v>1278.8046570291199</v>
      </c>
      <c r="K353" s="126">
        <f t="shared" si="31"/>
        <v>1278.8046570291199</v>
      </c>
      <c r="L353" s="1">
        <v>0.90228736</v>
      </c>
      <c r="M353" s="1">
        <v>0.90228736</v>
      </c>
    </row>
    <row r="354" spans="1:13" ht="15" hidden="1">
      <c r="A354" s="134" t="s">
        <v>232</v>
      </c>
      <c r="B354" s="134"/>
      <c r="C354" s="134"/>
      <c r="D354" s="134"/>
      <c r="E354" s="134"/>
      <c r="F354" s="132" t="s">
        <v>235</v>
      </c>
      <c r="G354" s="132">
        <v>223</v>
      </c>
      <c r="H354" s="132"/>
      <c r="I354" s="133">
        <v>28.186</v>
      </c>
      <c r="J354" s="133">
        <f t="shared" si="30"/>
        <v>25.43187152896</v>
      </c>
      <c r="K354" s="133">
        <f t="shared" si="31"/>
        <v>25.43187152896</v>
      </c>
      <c r="L354" s="1">
        <v>0.90228736</v>
      </c>
      <c r="M354" s="1">
        <v>0.90228736</v>
      </c>
    </row>
    <row r="355" spans="1:13" ht="15" hidden="1">
      <c r="A355" s="134" t="s">
        <v>232</v>
      </c>
      <c r="B355" s="134"/>
      <c r="C355" s="134"/>
      <c r="D355" s="134"/>
      <c r="E355" s="134"/>
      <c r="F355" s="132" t="s">
        <v>235</v>
      </c>
      <c r="G355" s="132">
        <v>224</v>
      </c>
      <c r="H355" s="132"/>
      <c r="I355" s="133">
        <v>0</v>
      </c>
      <c r="J355" s="133">
        <f t="shared" si="30"/>
        <v>0</v>
      </c>
      <c r="K355" s="133">
        <f t="shared" si="31"/>
        <v>0</v>
      </c>
      <c r="L355" s="1">
        <v>0.90228736</v>
      </c>
      <c r="M355" s="1">
        <v>0.90228736</v>
      </c>
    </row>
    <row r="356" spans="1:13" ht="15" hidden="1">
      <c r="A356" s="134" t="s">
        <v>232</v>
      </c>
      <c r="B356" s="134"/>
      <c r="C356" s="134"/>
      <c r="D356" s="134"/>
      <c r="E356" s="134"/>
      <c r="F356" s="132" t="s">
        <v>235</v>
      </c>
      <c r="G356" s="132">
        <v>225</v>
      </c>
      <c r="H356" s="132"/>
      <c r="I356" s="133">
        <v>10</v>
      </c>
      <c r="J356" s="133">
        <f t="shared" si="30"/>
        <v>9.0228736</v>
      </c>
      <c r="K356" s="133">
        <f t="shared" si="31"/>
        <v>9.0228736</v>
      </c>
      <c r="L356" s="1">
        <v>0.90228736</v>
      </c>
      <c r="M356" s="1">
        <v>0.90228736</v>
      </c>
    </row>
    <row r="357" spans="1:13" ht="15" hidden="1">
      <c r="A357" s="134" t="s">
        <v>232</v>
      </c>
      <c r="B357" s="134"/>
      <c r="C357" s="134"/>
      <c r="D357" s="134"/>
      <c r="E357" s="134"/>
      <c r="F357" s="132" t="s">
        <v>235</v>
      </c>
      <c r="G357" s="132" t="s">
        <v>236</v>
      </c>
      <c r="H357" s="132"/>
      <c r="I357" s="133">
        <v>173.731</v>
      </c>
      <c r="J357" s="133">
        <f t="shared" si="30"/>
        <v>156.75528534016</v>
      </c>
      <c r="K357" s="133">
        <f t="shared" si="31"/>
        <v>156.75528534016</v>
      </c>
      <c r="L357" s="1">
        <v>0.90228736</v>
      </c>
      <c r="M357" s="1">
        <v>0.90228736</v>
      </c>
    </row>
    <row r="358" spans="1:13" ht="15" hidden="1">
      <c r="A358" s="134" t="s">
        <v>232</v>
      </c>
      <c r="B358" s="134"/>
      <c r="C358" s="134"/>
      <c r="D358" s="134"/>
      <c r="E358" s="134"/>
      <c r="F358" s="132" t="s">
        <v>235</v>
      </c>
      <c r="G358" s="132" t="s">
        <v>237</v>
      </c>
      <c r="H358" s="132"/>
      <c r="I358" s="133">
        <v>500</v>
      </c>
      <c r="J358" s="133">
        <f t="shared" si="30"/>
        <v>451.14368</v>
      </c>
      <c r="K358" s="133">
        <f t="shared" si="31"/>
        <v>451.14368</v>
      </c>
      <c r="L358" s="1">
        <v>0.90228736</v>
      </c>
      <c r="M358" s="1">
        <v>0.90228736</v>
      </c>
    </row>
    <row r="359" spans="1:13" ht="15" hidden="1">
      <c r="A359" s="134" t="s">
        <v>232</v>
      </c>
      <c r="B359" s="134"/>
      <c r="C359" s="134"/>
      <c r="D359" s="134"/>
      <c r="E359" s="134"/>
      <c r="F359" s="132" t="s">
        <v>235</v>
      </c>
      <c r="G359" s="132" t="s">
        <v>249</v>
      </c>
      <c r="H359" s="132"/>
      <c r="I359" s="133"/>
      <c r="J359" s="133">
        <f t="shared" si="30"/>
        <v>0</v>
      </c>
      <c r="K359" s="133">
        <f t="shared" si="31"/>
        <v>0</v>
      </c>
      <c r="L359" s="1">
        <v>0.90228736</v>
      </c>
      <c r="M359" s="1">
        <v>0.90228736</v>
      </c>
    </row>
    <row r="360" spans="1:13" ht="15" hidden="1">
      <c r="A360" s="134" t="s">
        <v>232</v>
      </c>
      <c r="B360" s="134"/>
      <c r="C360" s="134"/>
      <c r="D360" s="134"/>
      <c r="E360" s="134"/>
      <c r="F360" s="132" t="s">
        <v>235</v>
      </c>
      <c r="G360" s="132" t="s">
        <v>238</v>
      </c>
      <c r="H360" s="132"/>
      <c r="I360" s="133">
        <v>705.375</v>
      </c>
      <c r="J360" s="133">
        <f t="shared" si="30"/>
        <v>636.45094656</v>
      </c>
      <c r="K360" s="133">
        <f t="shared" si="31"/>
        <v>636.45094656</v>
      </c>
      <c r="L360" s="1">
        <v>0.90228736</v>
      </c>
      <c r="M360" s="1">
        <v>0.90228736</v>
      </c>
    </row>
    <row r="361" spans="1:13" ht="15">
      <c r="A361" s="124" t="s">
        <v>250</v>
      </c>
      <c r="B361" s="125" t="s">
        <v>424</v>
      </c>
      <c r="C361" s="125" t="s">
        <v>418</v>
      </c>
      <c r="D361" s="125" t="s">
        <v>13</v>
      </c>
      <c r="E361" s="125" t="s">
        <v>425</v>
      </c>
      <c r="F361" s="125">
        <v>247</v>
      </c>
      <c r="G361" s="125" t="s">
        <v>426</v>
      </c>
      <c r="H361" s="125"/>
      <c r="I361" s="126">
        <v>375</v>
      </c>
      <c r="J361" s="126">
        <f t="shared" si="30"/>
        <v>338.35776</v>
      </c>
      <c r="K361" s="126">
        <f t="shared" si="31"/>
        <v>338.35776</v>
      </c>
      <c r="L361" s="1">
        <v>0.90228736</v>
      </c>
      <c r="M361" s="1">
        <v>0.90228736</v>
      </c>
    </row>
    <row r="362" spans="1:13" ht="15">
      <c r="A362" s="124" t="s">
        <v>251</v>
      </c>
      <c r="B362" s="125" t="s">
        <v>424</v>
      </c>
      <c r="C362" s="125" t="s">
        <v>418</v>
      </c>
      <c r="D362" s="125" t="s">
        <v>13</v>
      </c>
      <c r="E362" s="125" t="s">
        <v>425</v>
      </c>
      <c r="F362" s="125" t="s">
        <v>252</v>
      </c>
      <c r="G362" s="125" t="s">
        <v>253</v>
      </c>
      <c r="H362" s="125"/>
      <c r="I362" s="126">
        <v>47.1</v>
      </c>
      <c r="J362" s="126">
        <f t="shared" si="30"/>
        <v>42.497734656</v>
      </c>
      <c r="K362" s="126">
        <f t="shared" si="31"/>
        <v>42.497734656</v>
      </c>
      <c r="L362" s="1">
        <v>0.90228736</v>
      </c>
      <c r="M362" s="1">
        <v>0.90228736</v>
      </c>
    </row>
    <row r="363" spans="1:13" ht="15">
      <c r="A363" s="124" t="s">
        <v>254</v>
      </c>
      <c r="B363" s="125" t="s">
        <v>424</v>
      </c>
      <c r="C363" s="125" t="s">
        <v>418</v>
      </c>
      <c r="D363" s="125" t="s">
        <v>13</v>
      </c>
      <c r="E363" s="125" t="s">
        <v>425</v>
      </c>
      <c r="F363" s="125" t="s">
        <v>255</v>
      </c>
      <c r="G363" s="125" t="s">
        <v>253</v>
      </c>
      <c r="H363" s="125"/>
      <c r="I363" s="126">
        <v>0.5</v>
      </c>
      <c r="J363" s="126">
        <f t="shared" si="30"/>
        <v>0.45114368</v>
      </c>
      <c r="K363" s="126">
        <f t="shared" si="31"/>
        <v>0.45114368</v>
      </c>
      <c r="L363" s="1">
        <v>0.90228736</v>
      </c>
      <c r="M363" s="1">
        <v>0.90228736</v>
      </c>
    </row>
    <row r="364" spans="1:11" ht="15">
      <c r="A364" s="127" t="s">
        <v>427</v>
      </c>
      <c r="B364" s="48"/>
      <c r="C364" s="48" t="s">
        <v>418</v>
      </c>
      <c r="D364" s="48" t="s">
        <v>13</v>
      </c>
      <c r="E364" s="48" t="s">
        <v>428</v>
      </c>
      <c r="F364" s="48" t="s">
        <v>17</v>
      </c>
      <c r="G364" s="48"/>
      <c r="H364" s="48"/>
      <c r="I364" s="128">
        <f>I370+I371+I372+I373+I377+I365</f>
        <v>12630.10235</v>
      </c>
      <c r="J364" s="128">
        <f>J370+J371+J372+J373+J377+J365</f>
        <v>11215.524233911296</v>
      </c>
      <c r="K364" s="128">
        <f>K370+K371+K372+K373+K377+K365</f>
        <v>11215.524233911296</v>
      </c>
    </row>
    <row r="365" spans="1:11" ht="15">
      <c r="A365" s="141" t="s">
        <v>429</v>
      </c>
      <c r="B365" s="138" t="s">
        <v>424</v>
      </c>
      <c r="C365" s="138" t="s">
        <v>418</v>
      </c>
      <c r="D365" s="138" t="s">
        <v>13</v>
      </c>
      <c r="E365" s="138" t="s">
        <v>430</v>
      </c>
      <c r="F365" s="48"/>
      <c r="G365" s="48"/>
      <c r="H365" s="48"/>
      <c r="I365" s="128">
        <f>I366</f>
        <v>200</v>
      </c>
      <c r="J365" s="128">
        <f>J366</f>
        <v>0</v>
      </c>
      <c r="K365" s="128">
        <f>K366</f>
        <v>0</v>
      </c>
    </row>
    <row r="366" spans="1:11" ht="15">
      <c r="A366" s="124" t="s">
        <v>234</v>
      </c>
      <c r="B366" s="125" t="s">
        <v>424</v>
      </c>
      <c r="C366" s="125" t="s">
        <v>418</v>
      </c>
      <c r="D366" s="125" t="s">
        <v>13</v>
      </c>
      <c r="E366" s="125" t="s">
        <v>430</v>
      </c>
      <c r="F366" s="125" t="s">
        <v>235</v>
      </c>
      <c r="G366" s="125"/>
      <c r="H366" s="48"/>
      <c r="I366" s="139">
        <f>I367+I368+I369</f>
        <v>200</v>
      </c>
      <c r="J366" s="139">
        <f>J367+J368+J369</f>
        <v>0</v>
      </c>
      <c r="K366" s="139">
        <f>K367+K368+K369</f>
        <v>0</v>
      </c>
    </row>
    <row r="367" spans="1:11" ht="15" hidden="1">
      <c r="A367" s="134" t="s">
        <v>375</v>
      </c>
      <c r="B367" s="134"/>
      <c r="C367" s="134"/>
      <c r="D367" s="134"/>
      <c r="E367" s="134"/>
      <c r="F367" s="132" t="s">
        <v>235</v>
      </c>
      <c r="G367" s="132">
        <v>310</v>
      </c>
      <c r="H367" s="48"/>
      <c r="I367" s="139">
        <v>190</v>
      </c>
      <c r="J367" s="139">
        <v>0</v>
      </c>
      <c r="K367" s="139">
        <v>0</v>
      </c>
    </row>
    <row r="368" spans="1:11" ht="15" hidden="1">
      <c r="A368" s="134" t="s">
        <v>376</v>
      </c>
      <c r="B368" s="134"/>
      <c r="C368" s="134"/>
      <c r="D368" s="134"/>
      <c r="E368" s="134"/>
      <c r="F368" s="132">
        <v>244</v>
      </c>
      <c r="G368" s="132">
        <v>310</v>
      </c>
      <c r="H368" s="48"/>
      <c r="I368" s="139">
        <v>10</v>
      </c>
      <c r="J368" s="139">
        <v>0</v>
      </c>
      <c r="K368" s="139">
        <v>0</v>
      </c>
    </row>
    <row r="369" spans="1:11" ht="15" hidden="1">
      <c r="A369" s="134" t="s">
        <v>377</v>
      </c>
      <c r="B369" s="134"/>
      <c r="C369" s="134"/>
      <c r="D369" s="134"/>
      <c r="E369" s="134"/>
      <c r="F369" s="132" t="s">
        <v>235</v>
      </c>
      <c r="G369" s="132">
        <v>310</v>
      </c>
      <c r="H369" s="48"/>
      <c r="I369" s="139"/>
      <c r="J369" s="139"/>
      <c r="K369" s="139"/>
    </row>
    <row r="370" spans="1:13" ht="15">
      <c r="A370" s="124" t="s">
        <v>313</v>
      </c>
      <c r="B370" s="125" t="s">
        <v>424</v>
      </c>
      <c r="C370" s="125" t="s">
        <v>418</v>
      </c>
      <c r="D370" s="125" t="s">
        <v>13</v>
      </c>
      <c r="E370" s="125" t="s">
        <v>428</v>
      </c>
      <c r="F370" s="125" t="s">
        <v>353</v>
      </c>
      <c r="G370" s="125" t="s">
        <v>223</v>
      </c>
      <c r="H370" s="125"/>
      <c r="I370" s="126">
        <v>9269.425</v>
      </c>
      <c r="J370" s="126">
        <f aca="true" t="shared" si="32" ref="J370:J377">I370*L370</f>
        <v>8363.685011967998</v>
      </c>
      <c r="K370" s="126">
        <f aca="true" t="shared" si="33" ref="K370:K377">I370*M370</f>
        <v>8363.685011967998</v>
      </c>
      <c r="L370" s="1">
        <v>0.90228736</v>
      </c>
      <c r="M370" s="1">
        <v>0.90228736</v>
      </c>
    </row>
    <row r="371" spans="1:13" ht="15">
      <c r="A371" s="124" t="s">
        <v>314</v>
      </c>
      <c r="B371" s="125" t="s">
        <v>424</v>
      </c>
      <c r="C371" s="125" t="s">
        <v>418</v>
      </c>
      <c r="D371" s="125" t="s">
        <v>13</v>
      </c>
      <c r="E371" s="125" t="s">
        <v>428</v>
      </c>
      <c r="F371" s="125" t="s">
        <v>354</v>
      </c>
      <c r="G371" s="125" t="s">
        <v>226</v>
      </c>
      <c r="H371" s="125"/>
      <c r="I371" s="126">
        <f>I370*30.2%</f>
        <v>2799.36635</v>
      </c>
      <c r="J371" s="126">
        <f t="shared" si="32"/>
        <v>2525.8328736143358</v>
      </c>
      <c r="K371" s="126">
        <f t="shared" si="33"/>
        <v>2525.8328736143358</v>
      </c>
      <c r="L371" s="1">
        <v>0.90228736</v>
      </c>
      <c r="M371" s="1">
        <v>0.90228736</v>
      </c>
    </row>
    <row r="372" spans="1:13" ht="15">
      <c r="A372" s="124" t="s">
        <v>245</v>
      </c>
      <c r="B372" s="125" t="s">
        <v>424</v>
      </c>
      <c r="C372" s="125" t="s">
        <v>418</v>
      </c>
      <c r="D372" s="125" t="s">
        <v>13</v>
      </c>
      <c r="E372" s="125" t="s">
        <v>428</v>
      </c>
      <c r="F372" s="125" t="s">
        <v>246</v>
      </c>
      <c r="G372" s="125" t="s">
        <v>247</v>
      </c>
      <c r="H372" s="125"/>
      <c r="I372" s="126">
        <v>64.08</v>
      </c>
      <c r="J372" s="126">
        <f t="shared" si="32"/>
        <v>57.8185740288</v>
      </c>
      <c r="K372" s="126">
        <f t="shared" si="33"/>
        <v>57.8185740288</v>
      </c>
      <c r="L372" s="1">
        <v>0.90228736</v>
      </c>
      <c r="M372" s="1">
        <v>0.90228736</v>
      </c>
    </row>
    <row r="373" spans="1:13" ht="15">
      <c r="A373" s="124" t="s">
        <v>234</v>
      </c>
      <c r="B373" s="125" t="s">
        <v>424</v>
      </c>
      <c r="C373" s="125" t="s">
        <v>418</v>
      </c>
      <c r="D373" s="125" t="s">
        <v>13</v>
      </c>
      <c r="E373" s="125" t="s">
        <v>428</v>
      </c>
      <c r="F373" s="125" t="s">
        <v>235</v>
      </c>
      <c r="G373" s="125"/>
      <c r="H373" s="125"/>
      <c r="I373" s="126">
        <f>I374+I376+I375</f>
        <v>295.66999999999996</v>
      </c>
      <c r="J373" s="126">
        <f t="shared" si="32"/>
        <v>266.77930373119995</v>
      </c>
      <c r="K373" s="126">
        <f t="shared" si="33"/>
        <v>266.77930373119995</v>
      </c>
      <c r="L373" s="1">
        <v>0.90228736</v>
      </c>
      <c r="M373" s="1">
        <v>0.90228736</v>
      </c>
    </row>
    <row r="374" spans="1:13" ht="15" hidden="1">
      <c r="A374" s="134" t="s">
        <v>232</v>
      </c>
      <c r="B374" s="134"/>
      <c r="C374" s="134"/>
      <c r="D374" s="134"/>
      <c r="E374" s="134"/>
      <c r="F374" s="132" t="s">
        <v>235</v>
      </c>
      <c r="G374" s="132" t="s">
        <v>236</v>
      </c>
      <c r="H374" s="132"/>
      <c r="I374" s="133">
        <v>153.57</v>
      </c>
      <c r="J374" s="133">
        <f t="shared" si="32"/>
        <v>138.56426987519998</v>
      </c>
      <c r="K374" s="133">
        <f t="shared" si="33"/>
        <v>138.56426987519998</v>
      </c>
      <c r="L374" s="1">
        <v>0.90228736</v>
      </c>
      <c r="M374" s="1">
        <v>0.90228736</v>
      </c>
    </row>
    <row r="375" spans="1:13" ht="15" hidden="1">
      <c r="A375" s="134" t="s">
        <v>232</v>
      </c>
      <c r="B375" s="134"/>
      <c r="C375" s="134"/>
      <c r="D375" s="134"/>
      <c r="E375" s="134"/>
      <c r="F375" s="132" t="s">
        <v>235</v>
      </c>
      <c r="G375" s="132">
        <v>343</v>
      </c>
      <c r="H375" s="132"/>
      <c r="I375" s="133"/>
      <c r="J375" s="133">
        <f t="shared" si="32"/>
        <v>0</v>
      </c>
      <c r="K375" s="133">
        <f t="shared" si="33"/>
        <v>0</v>
      </c>
      <c r="L375" s="1">
        <v>0.90228736</v>
      </c>
      <c r="M375" s="1">
        <v>0.90228736</v>
      </c>
    </row>
    <row r="376" spans="1:13" ht="15" hidden="1">
      <c r="A376" s="134" t="s">
        <v>232</v>
      </c>
      <c r="B376" s="134"/>
      <c r="C376" s="134"/>
      <c r="D376" s="134"/>
      <c r="E376" s="134"/>
      <c r="F376" s="132" t="s">
        <v>235</v>
      </c>
      <c r="G376" s="132" t="s">
        <v>238</v>
      </c>
      <c r="H376" s="132"/>
      <c r="I376" s="133">
        <v>142.1</v>
      </c>
      <c r="J376" s="133">
        <f t="shared" si="32"/>
        <v>128.215033856</v>
      </c>
      <c r="K376" s="133">
        <f t="shared" si="33"/>
        <v>128.215033856</v>
      </c>
      <c r="L376" s="1">
        <v>0.90228736</v>
      </c>
      <c r="M376" s="1">
        <v>0.90228736</v>
      </c>
    </row>
    <row r="377" spans="1:13" ht="15">
      <c r="A377" s="124" t="s">
        <v>254</v>
      </c>
      <c r="B377" s="125" t="s">
        <v>424</v>
      </c>
      <c r="C377" s="125" t="s">
        <v>418</v>
      </c>
      <c r="D377" s="125" t="s">
        <v>13</v>
      </c>
      <c r="E377" s="125" t="s">
        <v>428</v>
      </c>
      <c r="F377" s="125" t="s">
        <v>255</v>
      </c>
      <c r="G377" s="125" t="s">
        <v>253</v>
      </c>
      <c r="H377" s="125"/>
      <c r="I377" s="126">
        <v>1.561</v>
      </c>
      <c r="J377" s="126">
        <f t="shared" si="32"/>
        <v>1.40847056896</v>
      </c>
      <c r="K377" s="126">
        <f t="shared" si="33"/>
        <v>1.40847056896</v>
      </c>
      <c r="L377" s="1">
        <v>0.90228736</v>
      </c>
      <c r="M377" s="1">
        <v>0.90228736</v>
      </c>
    </row>
    <row r="378" spans="1:11" ht="15">
      <c r="A378" s="127" t="s">
        <v>431</v>
      </c>
      <c r="B378" s="48"/>
      <c r="C378" s="48" t="s">
        <v>418</v>
      </c>
      <c r="D378" s="48" t="s">
        <v>13</v>
      </c>
      <c r="E378" s="48" t="s">
        <v>432</v>
      </c>
      <c r="F378" s="48" t="s">
        <v>17</v>
      </c>
      <c r="G378" s="48"/>
      <c r="H378" s="48"/>
      <c r="I378" s="128">
        <f>I379+I380+I381+I382+I389+I390+I388</f>
        <v>3586.3801659999995</v>
      </c>
      <c r="J378" s="128">
        <f>J379+J380+J381+J382+J389+J390+J388</f>
        <v>3235.945491936501</v>
      </c>
      <c r="K378" s="128">
        <f>K379+K380+K381+K382+K389+K390+K388</f>
        <v>3235.945491936501</v>
      </c>
    </row>
    <row r="379" spans="1:13" ht="15">
      <c r="A379" s="124" t="s">
        <v>313</v>
      </c>
      <c r="B379" s="125" t="s">
        <v>424</v>
      </c>
      <c r="C379" s="125" t="s">
        <v>418</v>
      </c>
      <c r="D379" s="125" t="s">
        <v>13</v>
      </c>
      <c r="E379" s="125" t="s">
        <v>432</v>
      </c>
      <c r="F379" s="125" t="s">
        <v>353</v>
      </c>
      <c r="G379" s="125" t="s">
        <v>223</v>
      </c>
      <c r="H379" s="125"/>
      <c r="I379" s="126">
        <v>2315.133</v>
      </c>
      <c r="J379" s="126">
        <f aca="true" t="shared" si="34" ref="J379:J390">I379*L379</f>
        <v>2088.91524261888</v>
      </c>
      <c r="K379" s="126">
        <f aca="true" t="shared" si="35" ref="K379:K390">I379*M379</f>
        <v>2088.91524261888</v>
      </c>
      <c r="L379" s="1">
        <v>0.90228736</v>
      </c>
      <c r="M379" s="1">
        <v>0.90228736</v>
      </c>
    </row>
    <row r="380" spans="1:13" ht="15">
      <c r="A380" s="124" t="s">
        <v>314</v>
      </c>
      <c r="B380" s="125" t="s">
        <v>424</v>
      </c>
      <c r="C380" s="125" t="s">
        <v>418</v>
      </c>
      <c r="D380" s="125" t="s">
        <v>13</v>
      </c>
      <c r="E380" s="125" t="s">
        <v>432</v>
      </c>
      <c r="F380" s="125" t="s">
        <v>354</v>
      </c>
      <c r="G380" s="125" t="s">
        <v>226</v>
      </c>
      <c r="H380" s="125"/>
      <c r="I380" s="126">
        <f>I379*30.2%</f>
        <v>699.1701659999999</v>
      </c>
      <c r="J380" s="126">
        <f t="shared" si="34"/>
        <v>630.8524032709016</v>
      </c>
      <c r="K380" s="126">
        <f t="shared" si="35"/>
        <v>630.8524032709016</v>
      </c>
      <c r="L380" s="1">
        <v>0.90228736</v>
      </c>
      <c r="M380" s="1">
        <v>0.90228736</v>
      </c>
    </row>
    <row r="381" spans="1:13" ht="15">
      <c r="A381" s="124" t="s">
        <v>245</v>
      </c>
      <c r="B381" s="125" t="s">
        <v>424</v>
      </c>
      <c r="C381" s="125" t="s">
        <v>418</v>
      </c>
      <c r="D381" s="125" t="s">
        <v>13</v>
      </c>
      <c r="E381" s="125" t="s">
        <v>432</v>
      </c>
      <c r="F381" s="125" t="s">
        <v>246</v>
      </c>
      <c r="G381" s="125" t="s">
        <v>247</v>
      </c>
      <c r="H381" s="125"/>
      <c r="I381" s="126">
        <v>18.72</v>
      </c>
      <c r="J381" s="126">
        <f t="shared" si="34"/>
        <v>16.8908193792</v>
      </c>
      <c r="K381" s="126">
        <f t="shared" si="35"/>
        <v>16.8908193792</v>
      </c>
      <c r="L381" s="1">
        <v>0.90228736</v>
      </c>
      <c r="M381" s="1">
        <v>0.90228736</v>
      </c>
    </row>
    <row r="382" spans="1:13" ht="15">
      <c r="A382" s="124" t="s">
        <v>234</v>
      </c>
      <c r="B382" s="125" t="s">
        <v>424</v>
      </c>
      <c r="C382" s="125" t="s">
        <v>418</v>
      </c>
      <c r="D382" s="125" t="s">
        <v>13</v>
      </c>
      <c r="E382" s="125" t="s">
        <v>432</v>
      </c>
      <c r="F382" s="125">
        <v>244</v>
      </c>
      <c r="G382" s="125"/>
      <c r="H382" s="125"/>
      <c r="I382" s="126">
        <f>I383+I384+I385+I386+I387</f>
        <v>482.10699999999997</v>
      </c>
      <c r="J382" s="126">
        <f t="shared" si="34"/>
        <v>434.99905226751997</v>
      </c>
      <c r="K382" s="126">
        <f t="shared" si="35"/>
        <v>434.99905226751997</v>
      </c>
      <c r="L382" s="1">
        <v>0.90228736</v>
      </c>
      <c r="M382" s="1">
        <v>0.90228736</v>
      </c>
    </row>
    <row r="383" spans="1:13" ht="15" hidden="1">
      <c r="A383" s="134" t="s">
        <v>232</v>
      </c>
      <c r="B383" s="134"/>
      <c r="C383" s="134"/>
      <c r="D383" s="134"/>
      <c r="E383" s="134"/>
      <c r="F383" s="132" t="s">
        <v>235</v>
      </c>
      <c r="G383" s="132">
        <v>223</v>
      </c>
      <c r="H383" s="132"/>
      <c r="I383" s="133">
        <v>3.007</v>
      </c>
      <c r="J383" s="133">
        <f t="shared" si="34"/>
        <v>2.71317809152</v>
      </c>
      <c r="K383" s="133">
        <f t="shared" si="35"/>
        <v>2.71317809152</v>
      </c>
      <c r="L383" s="1">
        <v>0.90228736</v>
      </c>
      <c r="M383" s="1">
        <v>0.90228736</v>
      </c>
    </row>
    <row r="384" spans="1:13" ht="15" hidden="1">
      <c r="A384" s="134" t="s">
        <v>232</v>
      </c>
      <c r="B384" s="134"/>
      <c r="C384" s="134"/>
      <c r="D384" s="134"/>
      <c r="E384" s="134"/>
      <c r="F384" s="132">
        <v>244</v>
      </c>
      <c r="G384" s="132">
        <v>226</v>
      </c>
      <c r="H384" s="132"/>
      <c r="I384" s="133">
        <v>27.2</v>
      </c>
      <c r="J384" s="133">
        <f t="shared" si="34"/>
        <v>24.542216191999998</v>
      </c>
      <c r="K384" s="133">
        <f t="shared" si="35"/>
        <v>24.542216191999998</v>
      </c>
      <c r="L384" s="1">
        <v>0.90228736</v>
      </c>
      <c r="M384" s="1">
        <v>0.90228736</v>
      </c>
    </row>
    <row r="385" spans="1:13" ht="15" hidden="1">
      <c r="A385" s="134" t="s">
        <v>232</v>
      </c>
      <c r="B385" s="134"/>
      <c r="C385" s="134"/>
      <c r="D385" s="134"/>
      <c r="E385" s="134"/>
      <c r="F385" s="132" t="s">
        <v>235</v>
      </c>
      <c r="G385" s="132" t="s">
        <v>237</v>
      </c>
      <c r="H385" s="132"/>
      <c r="I385" s="133">
        <v>192</v>
      </c>
      <c r="J385" s="133">
        <f t="shared" si="34"/>
        <v>173.23917312</v>
      </c>
      <c r="K385" s="133">
        <f t="shared" si="35"/>
        <v>173.23917312</v>
      </c>
      <c r="L385" s="1">
        <v>0.90228736</v>
      </c>
      <c r="M385" s="1">
        <v>0.90228736</v>
      </c>
    </row>
    <row r="386" spans="1:13" ht="15" hidden="1">
      <c r="A386" s="134" t="s">
        <v>232</v>
      </c>
      <c r="B386" s="134"/>
      <c r="C386" s="134"/>
      <c r="D386" s="134"/>
      <c r="E386" s="134"/>
      <c r="F386" s="132" t="s">
        <v>235</v>
      </c>
      <c r="G386" s="132">
        <v>343</v>
      </c>
      <c r="H386" s="132"/>
      <c r="I386" s="133"/>
      <c r="J386" s="133">
        <f t="shared" si="34"/>
        <v>0</v>
      </c>
      <c r="K386" s="133">
        <f t="shared" si="35"/>
        <v>0</v>
      </c>
      <c r="L386" s="1">
        <v>0.90228736</v>
      </c>
      <c r="M386" s="1">
        <v>0.90228736</v>
      </c>
    </row>
    <row r="387" spans="1:13" ht="15" hidden="1">
      <c r="A387" s="134" t="s">
        <v>232</v>
      </c>
      <c r="B387" s="134"/>
      <c r="C387" s="134"/>
      <c r="D387" s="134"/>
      <c r="E387" s="134"/>
      <c r="F387" s="132" t="s">
        <v>235</v>
      </c>
      <c r="G387" s="132" t="s">
        <v>238</v>
      </c>
      <c r="H387" s="132"/>
      <c r="I387" s="133">
        <v>259.9</v>
      </c>
      <c r="J387" s="133">
        <f t="shared" si="34"/>
        <v>234.50448486399998</v>
      </c>
      <c r="K387" s="133">
        <f t="shared" si="35"/>
        <v>234.50448486399998</v>
      </c>
      <c r="L387" s="1">
        <v>0.90228736</v>
      </c>
      <c r="M387" s="1">
        <v>0.90228736</v>
      </c>
    </row>
    <row r="388" spans="1:13" ht="15">
      <c r="A388" s="124" t="s">
        <v>250</v>
      </c>
      <c r="B388" s="125" t="s">
        <v>424</v>
      </c>
      <c r="C388" s="125" t="s">
        <v>418</v>
      </c>
      <c r="D388" s="125" t="s">
        <v>13</v>
      </c>
      <c r="E388" s="125" t="s">
        <v>432</v>
      </c>
      <c r="F388" s="125">
        <v>247</v>
      </c>
      <c r="G388" s="125" t="s">
        <v>426</v>
      </c>
      <c r="H388" s="125"/>
      <c r="I388" s="126">
        <v>68</v>
      </c>
      <c r="J388" s="126">
        <f t="shared" si="34"/>
        <v>61.35554048</v>
      </c>
      <c r="K388" s="126">
        <f t="shared" si="35"/>
        <v>61.35554048</v>
      </c>
      <c r="L388" s="1">
        <v>0.90228736</v>
      </c>
      <c r="M388" s="1">
        <v>0.90228736</v>
      </c>
    </row>
    <row r="389" spans="1:13" ht="15">
      <c r="A389" s="124" t="s">
        <v>251</v>
      </c>
      <c r="B389" s="125" t="s">
        <v>424</v>
      </c>
      <c r="C389" s="125" t="s">
        <v>418</v>
      </c>
      <c r="D389" s="125" t="s">
        <v>13</v>
      </c>
      <c r="E389" s="125" t="s">
        <v>432</v>
      </c>
      <c r="F389" s="125" t="s">
        <v>252</v>
      </c>
      <c r="G389" s="125" t="s">
        <v>253</v>
      </c>
      <c r="H389" s="125"/>
      <c r="I389" s="126">
        <v>2.25</v>
      </c>
      <c r="J389" s="126">
        <f t="shared" si="34"/>
        <v>2.03014656</v>
      </c>
      <c r="K389" s="126">
        <f t="shared" si="35"/>
        <v>2.03014656</v>
      </c>
      <c r="L389" s="1">
        <v>0.90228736</v>
      </c>
      <c r="M389" s="1">
        <v>0.90228736</v>
      </c>
    </row>
    <row r="390" spans="1:13" ht="15">
      <c r="A390" s="124" t="s">
        <v>254</v>
      </c>
      <c r="B390" s="125" t="s">
        <v>424</v>
      </c>
      <c r="C390" s="125" t="s">
        <v>418</v>
      </c>
      <c r="D390" s="125" t="s">
        <v>13</v>
      </c>
      <c r="E390" s="125" t="s">
        <v>432</v>
      </c>
      <c r="F390" s="125" t="s">
        <v>255</v>
      </c>
      <c r="G390" s="125" t="s">
        <v>253</v>
      </c>
      <c r="H390" s="125"/>
      <c r="I390" s="126">
        <v>1</v>
      </c>
      <c r="J390" s="126">
        <f t="shared" si="34"/>
        <v>0.90228736</v>
      </c>
      <c r="K390" s="126">
        <f t="shared" si="35"/>
        <v>0.90228736</v>
      </c>
      <c r="L390" s="1">
        <v>0.90228736</v>
      </c>
      <c r="M390" s="1">
        <v>0.90228736</v>
      </c>
    </row>
    <row r="391" spans="1:11" ht="15">
      <c r="A391" s="127" t="s">
        <v>433</v>
      </c>
      <c r="B391" s="48"/>
      <c r="C391" s="48" t="s">
        <v>418</v>
      </c>
      <c r="D391" s="48" t="s">
        <v>242</v>
      </c>
      <c r="E391" s="48"/>
      <c r="F391" s="48"/>
      <c r="G391" s="48"/>
      <c r="H391" s="48"/>
      <c r="I391" s="128">
        <f>I392</f>
        <v>1412.171334</v>
      </c>
      <c r="J391" s="128">
        <f>J392</f>
        <v>1274.1843448225382</v>
      </c>
      <c r="K391" s="128">
        <f>K392</f>
        <v>1274.1843448225382</v>
      </c>
    </row>
    <row r="392" spans="1:11" ht="15">
      <c r="A392" s="127" t="s">
        <v>434</v>
      </c>
      <c r="B392" s="48"/>
      <c r="C392" s="48" t="s">
        <v>418</v>
      </c>
      <c r="D392" s="48" t="s">
        <v>242</v>
      </c>
      <c r="E392" s="48" t="s">
        <v>229</v>
      </c>
      <c r="F392" s="48"/>
      <c r="G392" s="48"/>
      <c r="H392" s="48"/>
      <c r="I392" s="128">
        <f>I393+I394</f>
        <v>1412.171334</v>
      </c>
      <c r="J392" s="128">
        <f>J393+J394</f>
        <v>1274.1843448225382</v>
      </c>
      <c r="K392" s="128">
        <f>K393+K394</f>
        <v>1274.1843448225382</v>
      </c>
    </row>
    <row r="393" spans="1:13" ht="15">
      <c r="A393" s="124" t="s">
        <v>221</v>
      </c>
      <c r="B393" s="125" t="s">
        <v>12</v>
      </c>
      <c r="C393" s="125" t="s">
        <v>418</v>
      </c>
      <c r="D393" s="125" t="s">
        <v>242</v>
      </c>
      <c r="E393" s="125" t="s">
        <v>229</v>
      </c>
      <c r="F393" s="125" t="s">
        <v>222</v>
      </c>
      <c r="G393" s="125" t="s">
        <v>223</v>
      </c>
      <c r="H393" s="125"/>
      <c r="I393" s="126">
        <v>1084.617</v>
      </c>
      <c r="J393" s="126">
        <f>I393*L393</f>
        <v>978.6362095411199</v>
      </c>
      <c r="K393" s="126">
        <f>I393*M393</f>
        <v>978.6362095411199</v>
      </c>
      <c r="L393" s="1">
        <v>0.90228736</v>
      </c>
      <c r="M393" s="1">
        <v>0.90228736</v>
      </c>
    </row>
    <row r="394" spans="1:13" ht="30">
      <c r="A394" s="124" t="s">
        <v>224</v>
      </c>
      <c r="B394" s="125" t="s">
        <v>12</v>
      </c>
      <c r="C394" s="125" t="s">
        <v>418</v>
      </c>
      <c r="D394" s="125" t="s">
        <v>242</v>
      </c>
      <c r="E394" s="125" t="s">
        <v>229</v>
      </c>
      <c r="F394" s="125" t="s">
        <v>225</v>
      </c>
      <c r="G394" s="125" t="s">
        <v>226</v>
      </c>
      <c r="H394" s="125"/>
      <c r="I394" s="126">
        <f>I393*30.2%</f>
        <v>327.554334</v>
      </c>
      <c r="J394" s="126">
        <f>I394*L394</f>
        <v>295.54813528141824</v>
      </c>
      <c r="K394" s="126">
        <f>I394*M394</f>
        <v>295.54813528141824</v>
      </c>
      <c r="L394" s="1">
        <v>0.90228736</v>
      </c>
      <c r="M394" s="1">
        <v>0.90228736</v>
      </c>
    </row>
    <row r="395" spans="1:11" ht="15">
      <c r="A395" s="123" t="s">
        <v>435</v>
      </c>
      <c r="B395" s="121"/>
      <c r="C395" s="121">
        <v>10</v>
      </c>
      <c r="D395" s="121" t="s">
        <v>15</v>
      </c>
      <c r="E395" s="121"/>
      <c r="F395" s="121"/>
      <c r="G395" s="121"/>
      <c r="H395" s="121"/>
      <c r="I395" s="122">
        <f>I396+I399+I411</f>
        <v>12130.800066</v>
      </c>
      <c r="J395" s="122">
        <f>J396+J399+J411</f>
        <v>12167.072217023999</v>
      </c>
      <c r="K395" s="122">
        <f>K396+K399+K411</f>
        <v>13638.071847023999</v>
      </c>
    </row>
    <row r="396" spans="1:11" ht="15">
      <c r="A396" s="127" t="s">
        <v>436</v>
      </c>
      <c r="B396" s="48"/>
      <c r="C396" s="48">
        <v>10</v>
      </c>
      <c r="D396" s="48" t="s">
        <v>13</v>
      </c>
      <c r="E396" s="48"/>
      <c r="F396" s="48"/>
      <c r="G396" s="48"/>
      <c r="H396" s="48"/>
      <c r="I396" s="128">
        <f>I398</f>
        <v>2303.4</v>
      </c>
      <c r="J396" s="128">
        <f>J398</f>
        <v>2078.328705024</v>
      </c>
      <c r="K396" s="128">
        <f>K398</f>
        <v>2078.328705024</v>
      </c>
    </row>
    <row r="397" spans="1:11" ht="15">
      <c r="A397" s="127" t="s">
        <v>437</v>
      </c>
      <c r="B397" s="48"/>
      <c r="C397" s="48" t="s">
        <v>310</v>
      </c>
      <c r="D397" s="48" t="s">
        <v>13</v>
      </c>
      <c r="E397" s="48" t="s">
        <v>438</v>
      </c>
      <c r="F397" s="48"/>
      <c r="G397" s="48"/>
      <c r="H397" s="48"/>
      <c r="I397" s="128">
        <f>I398</f>
        <v>2303.4</v>
      </c>
      <c r="J397" s="128">
        <f>J398</f>
        <v>2078.328705024</v>
      </c>
      <c r="K397" s="128">
        <f>K398</f>
        <v>2078.328705024</v>
      </c>
    </row>
    <row r="398" spans="1:13" ht="15">
      <c r="A398" s="140" t="s">
        <v>439</v>
      </c>
      <c r="B398" s="125" t="s">
        <v>12</v>
      </c>
      <c r="C398" s="125" t="s">
        <v>310</v>
      </c>
      <c r="D398" s="125" t="s">
        <v>13</v>
      </c>
      <c r="E398" s="125" t="s">
        <v>438</v>
      </c>
      <c r="F398" s="125" t="s">
        <v>440</v>
      </c>
      <c r="G398" s="125" t="s">
        <v>441</v>
      </c>
      <c r="H398" s="125"/>
      <c r="I398" s="126">
        <v>2303.4</v>
      </c>
      <c r="J398" s="126">
        <f>I398*L398</f>
        <v>2078.328705024</v>
      </c>
      <c r="K398" s="126">
        <f>I398*M398</f>
        <v>2078.328705024</v>
      </c>
      <c r="L398" s="1">
        <v>0.90228736</v>
      </c>
      <c r="M398" s="1">
        <v>0.90228736</v>
      </c>
    </row>
    <row r="399" spans="1:11" ht="15">
      <c r="A399" s="127" t="s">
        <v>442</v>
      </c>
      <c r="B399" s="48"/>
      <c r="C399" s="48" t="s">
        <v>310</v>
      </c>
      <c r="D399" s="48" t="s">
        <v>242</v>
      </c>
      <c r="E399" s="48"/>
      <c r="F399" s="48"/>
      <c r="G399" s="48"/>
      <c r="H399" s="48"/>
      <c r="I399" s="128">
        <f>I400+I402+I404+I406+I408</f>
        <v>8817.4</v>
      </c>
      <c r="J399" s="128">
        <f>J400+J402+J404+J406+J408</f>
        <v>9032.743104</v>
      </c>
      <c r="K399" s="128">
        <f>K400+K402+K404+K406+K408</f>
        <v>10470.743104</v>
      </c>
    </row>
    <row r="400" spans="1:11" ht="15">
      <c r="A400" s="127" t="s">
        <v>443</v>
      </c>
      <c r="B400" s="48"/>
      <c r="C400" s="48" t="s">
        <v>310</v>
      </c>
      <c r="D400" s="48" t="s">
        <v>242</v>
      </c>
      <c r="E400" s="48" t="s">
        <v>444</v>
      </c>
      <c r="F400" s="48"/>
      <c r="G400" s="48"/>
      <c r="H400" s="48"/>
      <c r="I400" s="128">
        <f>I401</f>
        <v>5716</v>
      </c>
      <c r="J400" s="128">
        <f>J401</f>
        <v>5946</v>
      </c>
      <c r="K400" s="128">
        <f>K401</f>
        <v>6184</v>
      </c>
    </row>
    <row r="401" spans="1:11" ht="15">
      <c r="A401" s="140" t="s">
        <v>445</v>
      </c>
      <c r="B401" s="125" t="s">
        <v>12</v>
      </c>
      <c r="C401" s="125" t="s">
        <v>310</v>
      </c>
      <c r="D401" s="125" t="s">
        <v>242</v>
      </c>
      <c r="E401" s="125" t="s">
        <v>444</v>
      </c>
      <c r="F401" s="125" t="s">
        <v>446</v>
      </c>
      <c r="G401" s="125" t="s">
        <v>447</v>
      </c>
      <c r="H401" s="125"/>
      <c r="I401" s="126">
        <f>'[1]Лист4'!D57</f>
        <v>5716</v>
      </c>
      <c r="J401" s="126">
        <f>'[1]Лист4'!E57</f>
        <v>5946</v>
      </c>
      <c r="K401" s="126">
        <f>'[1]Лист4'!F57</f>
        <v>6184</v>
      </c>
    </row>
    <row r="402" spans="1:11" ht="15" hidden="1">
      <c r="A402" s="127" t="s">
        <v>448</v>
      </c>
      <c r="B402" s="48"/>
      <c r="C402" s="48" t="s">
        <v>310</v>
      </c>
      <c r="D402" s="48" t="s">
        <v>242</v>
      </c>
      <c r="E402" s="48" t="s">
        <v>449</v>
      </c>
      <c r="F402" s="48"/>
      <c r="G402" s="48"/>
      <c r="H402" s="48"/>
      <c r="I402" s="128">
        <f>I403</f>
        <v>0</v>
      </c>
      <c r="J402" s="128">
        <f>J403</f>
        <v>0</v>
      </c>
      <c r="K402" s="128">
        <f>K403</f>
        <v>0</v>
      </c>
    </row>
    <row r="403" spans="1:13" ht="15.75" hidden="1">
      <c r="A403" s="140" t="s">
        <v>450</v>
      </c>
      <c r="B403" s="125" t="s">
        <v>12</v>
      </c>
      <c r="C403" s="125" t="s">
        <v>310</v>
      </c>
      <c r="D403" s="125" t="s">
        <v>242</v>
      </c>
      <c r="E403" s="125" t="s">
        <v>449</v>
      </c>
      <c r="F403" s="125" t="s">
        <v>451</v>
      </c>
      <c r="G403" s="125" t="s">
        <v>237</v>
      </c>
      <c r="H403" s="125"/>
      <c r="I403" s="126"/>
      <c r="J403" s="126"/>
      <c r="K403" s="126"/>
      <c r="M403" s="167" t="s">
        <v>28</v>
      </c>
    </row>
    <row r="404" spans="1:11" ht="15">
      <c r="A404" s="127" t="s">
        <v>452</v>
      </c>
      <c r="B404" s="48"/>
      <c r="C404" s="48" t="s">
        <v>310</v>
      </c>
      <c r="D404" s="48" t="s">
        <v>242</v>
      </c>
      <c r="E404" s="48" t="s">
        <v>453</v>
      </c>
      <c r="F404" s="48"/>
      <c r="G404" s="48"/>
      <c r="H404" s="48"/>
      <c r="I404" s="128">
        <f>I405</f>
        <v>2400</v>
      </c>
      <c r="J404" s="128">
        <f>J405</f>
        <v>2400</v>
      </c>
      <c r="K404" s="128">
        <f>K405</f>
        <v>3600</v>
      </c>
    </row>
    <row r="405" spans="1:11" ht="30">
      <c r="A405" s="140" t="s">
        <v>454</v>
      </c>
      <c r="B405" s="125" t="s">
        <v>12</v>
      </c>
      <c r="C405" s="125" t="s">
        <v>310</v>
      </c>
      <c r="D405" s="125" t="s">
        <v>242</v>
      </c>
      <c r="E405" s="125" t="s">
        <v>453</v>
      </c>
      <c r="F405" s="125" t="s">
        <v>451</v>
      </c>
      <c r="G405" s="125" t="s">
        <v>237</v>
      </c>
      <c r="H405" s="125"/>
      <c r="I405" s="126">
        <f>'[1]Лист4'!D59</f>
        <v>2400</v>
      </c>
      <c r="J405" s="126">
        <f>'[1]Лист4'!E59</f>
        <v>2400</v>
      </c>
      <c r="K405" s="126">
        <f>'[1]Лист4'!F59</f>
        <v>3600</v>
      </c>
    </row>
    <row r="406" spans="1:11" ht="15">
      <c r="A406" s="127" t="s">
        <v>455</v>
      </c>
      <c r="B406" s="48"/>
      <c r="C406" s="48" t="s">
        <v>310</v>
      </c>
      <c r="D406" s="48" t="s">
        <v>242</v>
      </c>
      <c r="E406" s="48" t="s">
        <v>456</v>
      </c>
      <c r="F406" s="48"/>
      <c r="G406" s="48"/>
      <c r="H406" s="48"/>
      <c r="I406" s="128">
        <f>I407</f>
        <v>551.4</v>
      </c>
      <c r="J406" s="128">
        <f>J407</f>
        <v>551.4</v>
      </c>
      <c r="K406" s="128">
        <f>K407</f>
        <v>551.4</v>
      </c>
    </row>
    <row r="407" spans="1:11" ht="30">
      <c r="A407" s="140" t="s">
        <v>457</v>
      </c>
      <c r="B407" s="142" t="s">
        <v>12</v>
      </c>
      <c r="C407" s="142" t="s">
        <v>310</v>
      </c>
      <c r="D407" s="142" t="s">
        <v>242</v>
      </c>
      <c r="E407" s="153">
        <v>2230181540</v>
      </c>
      <c r="F407" s="153">
        <v>612</v>
      </c>
      <c r="G407" s="153">
        <v>241</v>
      </c>
      <c r="H407" s="153"/>
      <c r="I407" s="126">
        <f>'[1]Лист4'!D58</f>
        <v>551.4</v>
      </c>
      <c r="J407" s="126">
        <f>'[1]Лист4'!E58</f>
        <v>551.4</v>
      </c>
      <c r="K407" s="126">
        <f>'[1]Лист4'!F58</f>
        <v>551.4</v>
      </c>
    </row>
    <row r="408" spans="1:11" ht="15">
      <c r="A408" s="127" t="s">
        <v>458</v>
      </c>
      <c r="B408" s="48"/>
      <c r="C408" s="48" t="s">
        <v>310</v>
      </c>
      <c r="D408" s="48" t="s">
        <v>242</v>
      </c>
      <c r="E408" s="48" t="s">
        <v>459</v>
      </c>
      <c r="F408" s="48"/>
      <c r="G408" s="48"/>
      <c r="H408" s="48"/>
      <c r="I408" s="128">
        <f>I409</f>
        <v>150</v>
      </c>
      <c r="J408" s="128">
        <f>J409</f>
        <v>135.343104</v>
      </c>
      <c r="K408" s="128">
        <f>K409</f>
        <v>135.343104</v>
      </c>
    </row>
    <row r="409" spans="1:13" ht="15.75">
      <c r="A409" s="124" t="s">
        <v>234</v>
      </c>
      <c r="B409" s="125" t="s">
        <v>12</v>
      </c>
      <c r="C409" s="125" t="s">
        <v>310</v>
      </c>
      <c r="D409" s="125" t="s">
        <v>242</v>
      </c>
      <c r="E409" s="125">
        <v>9980010040</v>
      </c>
      <c r="F409" s="125">
        <v>244</v>
      </c>
      <c r="G409" s="125"/>
      <c r="H409" s="125"/>
      <c r="I409" s="126">
        <f>I410</f>
        <v>150</v>
      </c>
      <c r="J409" s="126">
        <f>J410</f>
        <v>135.343104</v>
      </c>
      <c r="K409" s="126">
        <f>K410</f>
        <v>135.343104</v>
      </c>
      <c r="M409" s="167" t="s">
        <v>28</v>
      </c>
    </row>
    <row r="410" spans="1:13" ht="15" hidden="1">
      <c r="A410" s="134" t="s">
        <v>232</v>
      </c>
      <c r="B410" s="134"/>
      <c r="C410" s="134"/>
      <c r="D410" s="134"/>
      <c r="E410" s="134"/>
      <c r="F410" s="132" t="s">
        <v>235</v>
      </c>
      <c r="G410" s="132" t="s">
        <v>236</v>
      </c>
      <c r="H410" s="132"/>
      <c r="I410" s="133">
        <v>150</v>
      </c>
      <c r="J410" s="126">
        <f>I410*L410</f>
        <v>135.343104</v>
      </c>
      <c r="K410" s="126">
        <f>I410*M410</f>
        <v>135.343104</v>
      </c>
      <c r="L410" s="1">
        <v>0.90228736</v>
      </c>
      <c r="M410" s="1">
        <v>0.90228736</v>
      </c>
    </row>
    <row r="411" spans="1:11" ht="15">
      <c r="A411" s="127" t="s">
        <v>460</v>
      </c>
      <c r="B411" s="48"/>
      <c r="C411" s="48" t="s">
        <v>310</v>
      </c>
      <c r="D411" s="48" t="s">
        <v>268</v>
      </c>
      <c r="E411" s="48" t="s">
        <v>420</v>
      </c>
      <c r="F411" s="48"/>
      <c r="G411" s="48"/>
      <c r="H411" s="48"/>
      <c r="I411" s="128">
        <f>I412</f>
        <v>1010.0000660000001</v>
      </c>
      <c r="J411" s="128">
        <f>J412</f>
        <v>1056.0004079999999</v>
      </c>
      <c r="K411" s="128">
        <f>K412</f>
        <v>1089.000038</v>
      </c>
    </row>
    <row r="412" spans="1:11" ht="15">
      <c r="A412" s="127" t="s">
        <v>461</v>
      </c>
      <c r="B412" s="48"/>
      <c r="C412" s="48" t="s">
        <v>310</v>
      </c>
      <c r="D412" s="48" t="s">
        <v>268</v>
      </c>
      <c r="E412" s="48" t="s">
        <v>462</v>
      </c>
      <c r="F412" s="48"/>
      <c r="G412" s="48"/>
      <c r="H412" s="48"/>
      <c r="I412" s="128">
        <f>I413+I414+I415</f>
        <v>1010.0000660000001</v>
      </c>
      <c r="J412" s="128">
        <f>J413+J414+J415</f>
        <v>1056.0004079999999</v>
      </c>
      <c r="K412" s="128">
        <f>K413+K414+K415</f>
        <v>1089.000038</v>
      </c>
    </row>
    <row r="413" spans="1:12" ht="15.75">
      <c r="A413" s="124" t="s">
        <v>221</v>
      </c>
      <c r="B413" s="125" t="s">
        <v>12</v>
      </c>
      <c r="C413" s="125">
        <v>10</v>
      </c>
      <c r="D413" s="143" t="s">
        <v>268</v>
      </c>
      <c r="E413" s="125" t="s">
        <v>462</v>
      </c>
      <c r="F413" s="125" t="s">
        <v>222</v>
      </c>
      <c r="G413" s="125" t="s">
        <v>223</v>
      </c>
      <c r="H413" s="125"/>
      <c r="I413" s="126">
        <v>567.583</v>
      </c>
      <c r="J413" s="126">
        <v>594.104</v>
      </c>
      <c r="K413" s="126">
        <v>612.669</v>
      </c>
      <c r="L413" s="168"/>
    </row>
    <row r="414" spans="1:12" ht="30">
      <c r="A414" s="124" t="s">
        <v>224</v>
      </c>
      <c r="B414" s="125" t="s">
        <v>12</v>
      </c>
      <c r="C414" s="125">
        <v>10</v>
      </c>
      <c r="D414" s="143" t="s">
        <v>268</v>
      </c>
      <c r="E414" s="125" t="s">
        <v>462</v>
      </c>
      <c r="F414" s="125" t="s">
        <v>225</v>
      </c>
      <c r="G414" s="125" t="s">
        <v>226</v>
      </c>
      <c r="H414" s="125"/>
      <c r="I414" s="126">
        <f>I413*30.2%</f>
        <v>171.41006599999997</v>
      </c>
      <c r="J414" s="126">
        <f>J413*30.2%</f>
        <v>179.419408</v>
      </c>
      <c r="K414" s="126">
        <f>K413*30.2%</f>
        <v>185.026038</v>
      </c>
      <c r="L414" s="168"/>
    </row>
    <row r="415" spans="1:12" ht="15.75">
      <c r="A415" s="124" t="s">
        <v>234</v>
      </c>
      <c r="B415" s="125" t="s">
        <v>12</v>
      </c>
      <c r="C415" s="125">
        <v>10</v>
      </c>
      <c r="D415" s="143" t="s">
        <v>268</v>
      </c>
      <c r="E415" s="125">
        <v>9980077740</v>
      </c>
      <c r="F415" s="125" t="s">
        <v>235</v>
      </c>
      <c r="G415" s="125"/>
      <c r="H415" s="125"/>
      <c r="I415" s="126">
        <f>I416+I417+I418</f>
        <v>271.007</v>
      </c>
      <c r="J415" s="126">
        <f>J416+J417+J418</f>
        <v>282.477</v>
      </c>
      <c r="K415" s="126">
        <f>K416+K417+K418</f>
        <v>291.305</v>
      </c>
      <c r="L415" s="168"/>
    </row>
    <row r="416" spans="1:13" ht="15" hidden="1">
      <c r="A416" s="134" t="s">
        <v>232</v>
      </c>
      <c r="B416" s="134"/>
      <c r="C416" s="134"/>
      <c r="D416" s="134"/>
      <c r="E416" s="134"/>
      <c r="F416" s="132" t="s">
        <v>235</v>
      </c>
      <c r="G416" s="132" t="s">
        <v>236</v>
      </c>
      <c r="H416" s="132"/>
      <c r="I416" s="133">
        <v>0</v>
      </c>
      <c r="J416" s="133">
        <v>0</v>
      </c>
      <c r="K416" s="133">
        <v>0</v>
      </c>
      <c r="L416" s="169"/>
      <c r="M416" s="164"/>
    </row>
    <row r="417" spans="1:13" ht="15" hidden="1">
      <c r="A417" s="134" t="s">
        <v>232</v>
      </c>
      <c r="B417" s="134"/>
      <c r="C417" s="134"/>
      <c r="D417" s="134"/>
      <c r="E417" s="134"/>
      <c r="F417" s="132" t="s">
        <v>235</v>
      </c>
      <c r="G417" s="132" t="s">
        <v>237</v>
      </c>
      <c r="H417" s="132"/>
      <c r="I417" s="133">
        <v>271.007</v>
      </c>
      <c r="J417" s="133">
        <v>282.477</v>
      </c>
      <c r="K417" s="133">
        <v>291.305</v>
      </c>
      <c r="L417" s="169"/>
      <c r="M417" s="164"/>
    </row>
    <row r="418" spans="1:13" ht="15" hidden="1">
      <c r="A418" s="134" t="s">
        <v>232</v>
      </c>
      <c r="B418" s="134"/>
      <c r="C418" s="134"/>
      <c r="D418" s="134"/>
      <c r="E418" s="134"/>
      <c r="F418" s="132" t="s">
        <v>235</v>
      </c>
      <c r="G418" s="132" t="s">
        <v>238</v>
      </c>
      <c r="H418" s="132"/>
      <c r="I418" s="133">
        <v>0</v>
      </c>
      <c r="J418" s="133">
        <v>0</v>
      </c>
      <c r="K418" s="133">
        <v>0</v>
      </c>
      <c r="L418" s="169"/>
      <c r="M418" s="164"/>
    </row>
    <row r="419" spans="1:11" ht="15">
      <c r="A419" s="123" t="s">
        <v>463</v>
      </c>
      <c r="B419" s="121"/>
      <c r="C419" s="121" t="s">
        <v>278</v>
      </c>
      <c r="D419" s="121" t="s">
        <v>15</v>
      </c>
      <c r="E419" s="121"/>
      <c r="F419" s="121"/>
      <c r="G419" s="121"/>
      <c r="H419" s="121"/>
      <c r="I419" s="122">
        <f aca="true" t="shared" si="36" ref="I419:K420">I420</f>
        <v>300</v>
      </c>
      <c r="J419" s="122">
        <f t="shared" si="36"/>
        <v>270.686208</v>
      </c>
      <c r="K419" s="122">
        <f t="shared" si="36"/>
        <v>270.686208</v>
      </c>
    </row>
    <row r="420" spans="1:11" ht="15">
      <c r="A420" s="127" t="s">
        <v>464</v>
      </c>
      <c r="B420" s="48"/>
      <c r="C420" s="48" t="s">
        <v>278</v>
      </c>
      <c r="D420" s="48" t="s">
        <v>13</v>
      </c>
      <c r="E420" s="48"/>
      <c r="F420" s="48"/>
      <c r="G420" s="48"/>
      <c r="H420" s="48"/>
      <c r="I420" s="128">
        <f>I421</f>
        <v>300</v>
      </c>
      <c r="J420" s="128">
        <f t="shared" si="36"/>
        <v>270.686208</v>
      </c>
      <c r="K420" s="128">
        <f t="shared" si="36"/>
        <v>270.686208</v>
      </c>
    </row>
    <row r="421" spans="1:11" ht="15">
      <c r="A421" s="127" t="s">
        <v>465</v>
      </c>
      <c r="B421" s="48"/>
      <c r="C421" s="48" t="s">
        <v>278</v>
      </c>
      <c r="D421" s="48" t="s">
        <v>13</v>
      </c>
      <c r="E421" s="48" t="s">
        <v>466</v>
      </c>
      <c r="F421" s="48"/>
      <c r="G421" s="48"/>
      <c r="H421" s="48"/>
      <c r="I421" s="128">
        <f>I422+I424</f>
        <v>300</v>
      </c>
      <c r="J421" s="128">
        <f>J422+J424</f>
        <v>270.686208</v>
      </c>
      <c r="K421" s="128">
        <f>K422+K424</f>
        <v>270.686208</v>
      </c>
    </row>
    <row r="422" spans="1:13" ht="15" hidden="1">
      <c r="A422" s="124" t="s">
        <v>234</v>
      </c>
      <c r="B422" s="125" t="s">
        <v>12</v>
      </c>
      <c r="C422" s="125" t="s">
        <v>278</v>
      </c>
      <c r="D422" s="125" t="s">
        <v>13</v>
      </c>
      <c r="E422" s="125" t="s">
        <v>467</v>
      </c>
      <c r="F422" s="125">
        <v>244</v>
      </c>
      <c r="G422" s="125"/>
      <c r="H422" s="125"/>
      <c r="I422" s="126">
        <f>I423</f>
        <v>0</v>
      </c>
      <c r="J422" s="126">
        <f>I422*L422</f>
        <v>0</v>
      </c>
      <c r="K422" s="126">
        <f>I422*M422</f>
        <v>0</v>
      </c>
      <c r="L422" s="1">
        <v>0.90228736</v>
      </c>
      <c r="M422" s="1">
        <v>0.90228736</v>
      </c>
    </row>
    <row r="423" spans="1:13" ht="15" hidden="1">
      <c r="A423" s="134" t="s">
        <v>232</v>
      </c>
      <c r="B423" s="134"/>
      <c r="C423" s="134"/>
      <c r="D423" s="134"/>
      <c r="E423" s="134"/>
      <c r="F423" s="132">
        <v>244</v>
      </c>
      <c r="G423" s="132">
        <v>349</v>
      </c>
      <c r="H423" s="132"/>
      <c r="I423" s="133"/>
      <c r="J423" s="126">
        <f>I423*L423</f>
        <v>0</v>
      </c>
      <c r="K423" s="126">
        <f>I423*M423</f>
        <v>0</v>
      </c>
      <c r="L423" s="1">
        <v>0.90228736</v>
      </c>
      <c r="M423" s="1">
        <v>0.90228736</v>
      </c>
    </row>
    <row r="424" spans="1:13" ht="15">
      <c r="A424" s="124" t="s">
        <v>415</v>
      </c>
      <c r="B424" s="125" t="s">
        <v>12</v>
      </c>
      <c r="C424" s="125" t="s">
        <v>278</v>
      </c>
      <c r="D424" s="125" t="s">
        <v>13</v>
      </c>
      <c r="E424" s="125" t="s">
        <v>467</v>
      </c>
      <c r="F424" s="125">
        <v>350</v>
      </c>
      <c r="G424" s="125">
        <v>296</v>
      </c>
      <c r="H424" s="125"/>
      <c r="I424" s="126">
        <v>300</v>
      </c>
      <c r="J424" s="126">
        <f>I424*L424</f>
        <v>270.686208</v>
      </c>
      <c r="K424" s="126">
        <f>I424*M424</f>
        <v>270.686208</v>
      </c>
      <c r="L424" s="1">
        <v>0.90228736</v>
      </c>
      <c r="M424" s="1">
        <v>0.90228736</v>
      </c>
    </row>
    <row r="425" spans="1:11" ht="15">
      <c r="A425" s="123" t="s">
        <v>468</v>
      </c>
      <c r="B425" s="121"/>
      <c r="C425" s="121" t="s">
        <v>329</v>
      </c>
      <c r="D425" s="121" t="s">
        <v>15</v>
      </c>
      <c r="E425" s="121"/>
      <c r="F425" s="121"/>
      <c r="G425" s="121"/>
      <c r="H425" s="121"/>
      <c r="I425" s="122">
        <f aca="true" t="shared" si="37" ref="I425:K426">I426</f>
        <v>3976.546084</v>
      </c>
      <c r="J425" s="122">
        <f t="shared" si="37"/>
        <v>3587.9872680506987</v>
      </c>
      <c r="K425" s="122">
        <f t="shared" si="37"/>
        <v>3587.9872680506987</v>
      </c>
    </row>
    <row r="426" spans="1:11" ht="15">
      <c r="A426" s="127" t="s">
        <v>469</v>
      </c>
      <c r="B426" s="48"/>
      <c r="C426" s="48" t="s">
        <v>329</v>
      </c>
      <c r="D426" s="48" t="s">
        <v>218</v>
      </c>
      <c r="E426" s="48"/>
      <c r="F426" s="48"/>
      <c r="G426" s="48"/>
      <c r="H426" s="48"/>
      <c r="I426" s="128">
        <f>I427</f>
        <v>3976.546084</v>
      </c>
      <c r="J426" s="128">
        <f t="shared" si="37"/>
        <v>3587.9872680506987</v>
      </c>
      <c r="K426" s="128">
        <f t="shared" si="37"/>
        <v>3587.9872680506987</v>
      </c>
    </row>
    <row r="427" spans="1:11" ht="15">
      <c r="A427" s="127" t="s">
        <v>470</v>
      </c>
      <c r="B427" s="48"/>
      <c r="C427" s="48" t="s">
        <v>329</v>
      </c>
      <c r="D427" s="48" t="s">
        <v>218</v>
      </c>
      <c r="E427" s="48" t="s">
        <v>471</v>
      </c>
      <c r="F427" s="48"/>
      <c r="G427" s="48"/>
      <c r="H427" s="48"/>
      <c r="I427" s="128">
        <f>I428+I429+I430+I431+I435</f>
        <v>3976.546084</v>
      </c>
      <c r="J427" s="128">
        <f>J428+J429+J430+J431+J435</f>
        <v>3587.9872680506987</v>
      </c>
      <c r="K427" s="128">
        <f>K428+K429+K430+K431+K435</f>
        <v>3587.9872680506987</v>
      </c>
    </row>
    <row r="428" spans="1:13" ht="15">
      <c r="A428" s="124" t="s">
        <v>313</v>
      </c>
      <c r="B428" s="125" t="s">
        <v>472</v>
      </c>
      <c r="C428" s="125" t="s">
        <v>329</v>
      </c>
      <c r="D428" s="125" t="s">
        <v>218</v>
      </c>
      <c r="E428" s="125" t="s">
        <v>471</v>
      </c>
      <c r="F428" s="125" t="s">
        <v>353</v>
      </c>
      <c r="G428" s="125" t="s">
        <v>223</v>
      </c>
      <c r="H428" s="125"/>
      <c r="I428" s="126">
        <v>2205.242</v>
      </c>
      <c r="J428" s="126">
        <f aca="true" t="shared" si="38" ref="J428:J435">I428*L428</f>
        <v>1989.76198234112</v>
      </c>
      <c r="K428" s="126">
        <f aca="true" t="shared" si="39" ref="K428:K435">I428*M428</f>
        <v>1989.76198234112</v>
      </c>
      <c r="L428" s="1">
        <v>0.90228736</v>
      </c>
      <c r="M428" s="1">
        <v>0.90228736</v>
      </c>
    </row>
    <row r="429" spans="1:13" ht="15">
      <c r="A429" s="124" t="s">
        <v>314</v>
      </c>
      <c r="B429" s="125" t="s">
        <v>472</v>
      </c>
      <c r="C429" s="125" t="s">
        <v>329</v>
      </c>
      <c r="D429" s="125" t="s">
        <v>218</v>
      </c>
      <c r="E429" s="125" t="s">
        <v>471</v>
      </c>
      <c r="F429" s="125" t="s">
        <v>354</v>
      </c>
      <c r="G429" s="125" t="s">
        <v>226</v>
      </c>
      <c r="H429" s="125"/>
      <c r="I429" s="126">
        <f>I428*30.2%</f>
        <v>665.9830840000001</v>
      </c>
      <c r="J429" s="126">
        <f t="shared" si="38"/>
        <v>600.9081186670182</v>
      </c>
      <c r="K429" s="126">
        <f t="shared" si="39"/>
        <v>600.9081186670182</v>
      </c>
      <c r="L429" s="1">
        <v>0.90228736</v>
      </c>
      <c r="M429" s="1">
        <v>0.90228736</v>
      </c>
    </row>
    <row r="430" spans="1:13" ht="15">
      <c r="A430" s="124" t="s">
        <v>245</v>
      </c>
      <c r="B430" s="125" t="s">
        <v>472</v>
      </c>
      <c r="C430" s="125" t="s">
        <v>329</v>
      </c>
      <c r="D430" s="125" t="s">
        <v>218</v>
      </c>
      <c r="E430" s="125" t="s">
        <v>471</v>
      </c>
      <c r="F430" s="125" t="s">
        <v>246</v>
      </c>
      <c r="G430" s="125" t="s">
        <v>247</v>
      </c>
      <c r="H430" s="125"/>
      <c r="I430" s="126">
        <v>25.2</v>
      </c>
      <c r="J430" s="126">
        <f t="shared" si="38"/>
        <v>22.737641472</v>
      </c>
      <c r="K430" s="126">
        <f t="shared" si="39"/>
        <v>22.737641472</v>
      </c>
      <c r="L430" s="1">
        <v>0.90228736</v>
      </c>
      <c r="M430" s="1">
        <v>0.90228736</v>
      </c>
    </row>
    <row r="431" spans="1:13" ht="15">
      <c r="A431" s="124" t="s">
        <v>234</v>
      </c>
      <c r="B431" s="125" t="s">
        <v>472</v>
      </c>
      <c r="C431" s="125" t="s">
        <v>329</v>
      </c>
      <c r="D431" s="125" t="s">
        <v>218</v>
      </c>
      <c r="E431" s="125" t="s">
        <v>471</v>
      </c>
      <c r="F431" s="125" t="s">
        <v>235</v>
      </c>
      <c r="G431" s="125"/>
      <c r="H431" s="125"/>
      <c r="I431" s="126">
        <f>I432+I433+I434</f>
        <v>1044.414</v>
      </c>
      <c r="J431" s="126">
        <f t="shared" si="38"/>
        <v>942.36155080704</v>
      </c>
      <c r="K431" s="126">
        <f t="shared" si="39"/>
        <v>942.36155080704</v>
      </c>
      <c r="L431" s="1">
        <v>0.90228736</v>
      </c>
      <c r="M431" s="1">
        <v>0.90228736</v>
      </c>
    </row>
    <row r="432" spans="1:13" ht="15" hidden="1">
      <c r="A432" s="134" t="s">
        <v>232</v>
      </c>
      <c r="B432" s="134"/>
      <c r="C432" s="134"/>
      <c r="D432" s="134"/>
      <c r="E432" s="134"/>
      <c r="F432" s="132" t="s">
        <v>235</v>
      </c>
      <c r="G432" s="132" t="s">
        <v>236</v>
      </c>
      <c r="H432" s="132"/>
      <c r="I432" s="133">
        <v>439.414</v>
      </c>
      <c r="J432" s="133">
        <f t="shared" si="38"/>
        <v>396.47769800704</v>
      </c>
      <c r="K432" s="133">
        <f t="shared" si="39"/>
        <v>396.47769800704</v>
      </c>
      <c r="L432" s="1">
        <v>0.90228736</v>
      </c>
      <c r="M432" s="1">
        <v>0.90228736</v>
      </c>
    </row>
    <row r="433" spans="1:13" ht="15" hidden="1">
      <c r="A433" s="134" t="s">
        <v>232</v>
      </c>
      <c r="B433" s="134"/>
      <c r="C433" s="134"/>
      <c r="D433" s="134"/>
      <c r="E433" s="134"/>
      <c r="F433" s="132" t="s">
        <v>235</v>
      </c>
      <c r="G433" s="132" t="s">
        <v>237</v>
      </c>
      <c r="H433" s="132"/>
      <c r="I433" s="133">
        <v>105</v>
      </c>
      <c r="J433" s="133">
        <f t="shared" si="38"/>
        <v>94.7401728</v>
      </c>
      <c r="K433" s="133">
        <f t="shared" si="39"/>
        <v>94.7401728</v>
      </c>
      <c r="L433" s="1">
        <v>0.90228736</v>
      </c>
      <c r="M433" s="1">
        <v>0.90228736</v>
      </c>
    </row>
    <row r="434" spans="1:13" ht="15" hidden="1">
      <c r="A434" s="134" t="s">
        <v>232</v>
      </c>
      <c r="B434" s="134"/>
      <c r="C434" s="134"/>
      <c r="D434" s="134"/>
      <c r="E434" s="134"/>
      <c r="F434" s="132" t="s">
        <v>235</v>
      </c>
      <c r="G434" s="132" t="s">
        <v>238</v>
      </c>
      <c r="H434" s="132"/>
      <c r="I434" s="133">
        <v>500</v>
      </c>
      <c r="J434" s="133">
        <f t="shared" si="38"/>
        <v>451.14368</v>
      </c>
      <c r="K434" s="133">
        <f t="shared" si="39"/>
        <v>451.14368</v>
      </c>
      <c r="L434" s="1">
        <v>0.90228736</v>
      </c>
      <c r="M434" s="1">
        <v>0.90228736</v>
      </c>
    </row>
    <row r="435" spans="1:13" ht="15">
      <c r="A435" s="124" t="s">
        <v>251</v>
      </c>
      <c r="B435" s="125" t="s">
        <v>472</v>
      </c>
      <c r="C435" s="125" t="s">
        <v>329</v>
      </c>
      <c r="D435" s="125" t="s">
        <v>218</v>
      </c>
      <c r="E435" s="125" t="s">
        <v>471</v>
      </c>
      <c r="F435" s="125" t="s">
        <v>252</v>
      </c>
      <c r="G435" s="125" t="s">
        <v>253</v>
      </c>
      <c r="H435" s="125"/>
      <c r="I435" s="126">
        <v>35.707</v>
      </c>
      <c r="J435" s="126">
        <f t="shared" si="38"/>
        <v>32.21797476352</v>
      </c>
      <c r="K435" s="126">
        <f t="shared" si="39"/>
        <v>32.21797476352</v>
      </c>
      <c r="L435" s="1">
        <v>0.90228736</v>
      </c>
      <c r="M435" s="1">
        <v>0.90228736</v>
      </c>
    </row>
    <row r="436" spans="1:11" ht="15">
      <c r="A436" s="123" t="s">
        <v>473</v>
      </c>
      <c r="B436" s="121"/>
      <c r="C436" s="121" t="s">
        <v>285</v>
      </c>
      <c r="D436" s="121" t="s">
        <v>15</v>
      </c>
      <c r="E436" s="121"/>
      <c r="F436" s="121"/>
      <c r="G436" s="121"/>
      <c r="H436" s="121"/>
      <c r="I436" s="122">
        <f aca="true" t="shared" si="40" ref="I436:K438">I437</f>
        <v>7</v>
      </c>
      <c r="J436" s="122">
        <f t="shared" si="40"/>
        <v>6.31601152</v>
      </c>
      <c r="K436" s="122">
        <f t="shared" si="40"/>
        <v>6.31601152</v>
      </c>
    </row>
    <row r="437" spans="1:11" ht="15">
      <c r="A437" s="127" t="s">
        <v>474</v>
      </c>
      <c r="B437" s="48"/>
      <c r="C437" s="48" t="s">
        <v>285</v>
      </c>
      <c r="D437" s="48" t="s">
        <v>13</v>
      </c>
      <c r="E437" s="48"/>
      <c r="F437" s="48"/>
      <c r="G437" s="48"/>
      <c r="H437" s="48"/>
      <c r="I437" s="128">
        <f>I438</f>
        <v>7</v>
      </c>
      <c r="J437" s="128">
        <f t="shared" si="40"/>
        <v>6.31601152</v>
      </c>
      <c r="K437" s="128">
        <f t="shared" si="40"/>
        <v>6.31601152</v>
      </c>
    </row>
    <row r="438" spans="1:11" ht="15">
      <c r="A438" s="127" t="s">
        <v>475</v>
      </c>
      <c r="B438" s="48"/>
      <c r="C438" s="48" t="s">
        <v>285</v>
      </c>
      <c r="D438" s="48" t="s">
        <v>13</v>
      </c>
      <c r="E438" s="48" t="s">
        <v>476</v>
      </c>
      <c r="F438" s="48"/>
      <c r="G438" s="48"/>
      <c r="H438" s="48"/>
      <c r="I438" s="128">
        <f>I439</f>
        <v>7</v>
      </c>
      <c r="J438" s="128">
        <f t="shared" si="40"/>
        <v>6.31601152</v>
      </c>
      <c r="K438" s="128">
        <f t="shared" si="40"/>
        <v>6.31601152</v>
      </c>
    </row>
    <row r="439" spans="1:13" ht="15">
      <c r="A439" s="140" t="s">
        <v>477</v>
      </c>
      <c r="B439" s="125" t="s">
        <v>12</v>
      </c>
      <c r="C439" s="125" t="s">
        <v>285</v>
      </c>
      <c r="D439" s="125" t="s">
        <v>13</v>
      </c>
      <c r="E439" s="125" t="s">
        <v>476</v>
      </c>
      <c r="F439" s="125" t="s">
        <v>478</v>
      </c>
      <c r="G439" s="125" t="s">
        <v>479</v>
      </c>
      <c r="H439" s="125"/>
      <c r="I439" s="126">
        <v>7</v>
      </c>
      <c r="J439" s="126">
        <f>I439*L439</f>
        <v>6.31601152</v>
      </c>
      <c r="K439" s="126">
        <f>I439*M439</f>
        <v>6.31601152</v>
      </c>
      <c r="L439" s="1">
        <v>0.90228736</v>
      </c>
      <c r="M439" s="1">
        <v>0.90228736</v>
      </c>
    </row>
    <row r="440" spans="1:11" ht="28.5">
      <c r="A440" s="123" t="s">
        <v>480</v>
      </c>
      <c r="B440" s="121"/>
      <c r="C440" s="121" t="s">
        <v>481</v>
      </c>
      <c r="D440" s="121" t="s">
        <v>15</v>
      </c>
      <c r="E440" s="121"/>
      <c r="F440" s="121"/>
      <c r="G440" s="121"/>
      <c r="H440" s="121"/>
      <c r="I440" s="122">
        <f>I441+I444</f>
        <v>45733.881</v>
      </c>
      <c r="J440" s="122">
        <f>J441+J444</f>
        <v>36251.108208</v>
      </c>
      <c r="K440" s="122">
        <f>K441+K444</f>
        <v>36251.108208</v>
      </c>
    </row>
    <row r="441" spans="1:11" ht="15">
      <c r="A441" s="127" t="s">
        <v>482</v>
      </c>
      <c r="B441" s="48"/>
      <c r="C441" s="48" t="s">
        <v>481</v>
      </c>
      <c r="D441" s="48" t="s">
        <v>13</v>
      </c>
      <c r="E441" s="48"/>
      <c r="F441" s="48"/>
      <c r="G441" s="48"/>
      <c r="H441" s="48"/>
      <c r="I441" s="128">
        <f>I442</f>
        <v>45433.881</v>
      </c>
      <c r="J441" s="128">
        <f>J442</f>
        <v>35980.422</v>
      </c>
      <c r="K441" s="128">
        <f>K442</f>
        <v>35980.422</v>
      </c>
    </row>
    <row r="442" spans="1:11" ht="15">
      <c r="A442" s="127" t="s">
        <v>483</v>
      </c>
      <c r="B442" s="48"/>
      <c r="C442" s="48" t="s">
        <v>481</v>
      </c>
      <c r="D442" s="48" t="s">
        <v>13</v>
      </c>
      <c r="E442" s="48" t="s">
        <v>423</v>
      </c>
      <c r="F442" s="48"/>
      <c r="G442" s="48"/>
      <c r="H442" s="48"/>
      <c r="I442" s="128">
        <f>I443</f>
        <v>45433.881</v>
      </c>
      <c r="J442" s="128">
        <f>J443</f>
        <v>35980.422</v>
      </c>
      <c r="K442" s="128">
        <f>K443</f>
        <v>35980.422</v>
      </c>
    </row>
    <row r="443" spans="1:13" ht="15">
      <c r="A443" s="140" t="s">
        <v>484</v>
      </c>
      <c r="B443" s="125" t="s">
        <v>12</v>
      </c>
      <c r="C443" s="125" t="s">
        <v>481</v>
      </c>
      <c r="D443" s="125" t="s">
        <v>13</v>
      </c>
      <c r="E443" s="125" t="s">
        <v>423</v>
      </c>
      <c r="F443" s="125" t="s">
        <v>485</v>
      </c>
      <c r="G443" s="125" t="s">
        <v>301</v>
      </c>
      <c r="H443" s="125"/>
      <c r="I443" s="126">
        <v>45433.881</v>
      </c>
      <c r="J443" s="126">
        <v>35980.422</v>
      </c>
      <c r="K443" s="126">
        <v>35980.422</v>
      </c>
      <c r="M443" s="101">
        <f>J443+J343</f>
        <v>53970.009999999995</v>
      </c>
    </row>
    <row r="444" spans="1:11" ht="15">
      <c r="A444" s="127" t="s">
        <v>486</v>
      </c>
      <c r="B444" s="48"/>
      <c r="C444" s="48" t="s">
        <v>481</v>
      </c>
      <c r="D444" s="48" t="s">
        <v>22</v>
      </c>
      <c r="E444" s="48"/>
      <c r="F444" s="48"/>
      <c r="G444" s="48"/>
      <c r="H444" s="48"/>
      <c r="I444" s="128">
        <f>I445</f>
        <v>300</v>
      </c>
      <c r="J444" s="128">
        <f>J445</f>
        <v>270.686208</v>
      </c>
      <c r="K444" s="128">
        <f>K445</f>
        <v>270.686208</v>
      </c>
    </row>
    <row r="445" spans="1:11" ht="15">
      <c r="A445" s="127" t="s">
        <v>487</v>
      </c>
      <c r="B445" s="48"/>
      <c r="C445" s="48" t="s">
        <v>481</v>
      </c>
      <c r="D445" s="48" t="s">
        <v>22</v>
      </c>
      <c r="E445" s="48" t="s">
        <v>488</v>
      </c>
      <c r="F445" s="48"/>
      <c r="G445" s="48"/>
      <c r="H445" s="48"/>
      <c r="I445" s="128">
        <f>I446</f>
        <v>300</v>
      </c>
      <c r="J445" s="128">
        <f>J446</f>
        <v>270.686208</v>
      </c>
      <c r="K445" s="128">
        <f>K446</f>
        <v>270.686208</v>
      </c>
    </row>
    <row r="446" spans="1:13" ht="15">
      <c r="A446" s="124" t="s">
        <v>489</v>
      </c>
      <c r="B446" s="125" t="s">
        <v>12</v>
      </c>
      <c r="C446" s="154" t="s">
        <v>481</v>
      </c>
      <c r="D446" s="154" t="s">
        <v>22</v>
      </c>
      <c r="E446" s="154" t="s">
        <v>488</v>
      </c>
      <c r="F446" s="154">
        <v>540</v>
      </c>
      <c r="G446" s="154" t="s">
        <v>301</v>
      </c>
      <c r="H446" s="154"/>
      <c r="I446" s="126">
        <v>300</v>
      </c>
      <c r="J446" s="126">
        <f>I446*L446</f>
        <v>270.686208</v>
      </c>
      <c r="K446" s="126">
        <f>I446*M446</f>
        <v>270.686208</v>
      </c>
      <c r="L446" s="1">
        <v>0.90228736</v>
      </c>
      <c r="M446" s="1">
        <v>0.90228736</v>
      </c>
    </row>
    <row r="447" ht="15">
      <c r="A447" s="155"/>
    </row>
    <row r="448" spans="1:11" ht="15">
      <c r="A448" s="155"/>
      <c r="I448" s="101"/>
      <c r="J448" s="101"/>
      <c r="K448" s="101"/>
    </row>
    <row r="449" spans="1:11" ht="15">
      <c r="A449" s="155"/>
      <c r="I449" s="157"/>
      <c r="J449" s="101"/>
      <c r="K449" s="157"/>
    </row>
    <row r="450" spans="1:11" ht="15">
      <c r="A450" s="155"/>
      <c r="I450" s="101"/>
      <c r="J450" s="101"/>
      <c r="K450" s="101"/>
    </row>
    <row r="451" spans="1:11" ht="15">
      <c r="A451" s="155"/>
      <c r="I451" s="101" t="e">
        <f>I442+I411+I406+I404+I402+I400+#REF!+I343+I233+I230+I223+I214+I193+I165+I120+I101+I66+I58+I52</f>
        <v>#REF!</v>
      </c>
      <c r="J451" s="101" t="e">
        <f>J442+J411+J406+J404+J402+J400+#REF!+J343+J233+J230+J223+J214+J193+J165+J120+J101+J66+J58+J52</f>
        <v>#REF!</v>
      </c>
      <c r="K451" s="101" t="e">
        <f>K442+K411+K406+K404+K402+K400+#REF!+K343+K233+K230+K223+K214+K193+K165+K120+K101+K66+K58+K52</f>
        <v>#REF!</v>
      </c>
    </row>
    <row r="452" spans="1:6" ht="15">
      <c r="A452" s="155"/>
      <c r="E452" s="158"/>
      <c r="F452" s="158"/>
    </row>
    <row r="453" spans="1:6" ht="15">
      <c r="A453" s="155"/>
      <c r="E453" s="158"/>
      <c r="F453" s="158"/>
    </row>
    <row r="454" spans="1:12" ht="15">
      <c r="A454" s="155"/>
      <c r="E454" s="158"/>
      <c r="F454" s="158"/>
      <c r="I454" s="101"/>
      <c r="K454" s="101"/>
      <c r="L454" s="101"/>
    </row>
    <row r="455" spans="1:6" ht="15">
      <c r="A455" s="155"/>
      <c r="E455" s="158"/>
      <c r="F455" s="158"/>
    </row>
    <row r="456" spans="1:6" ht="15">
      <c r="A456" s="155"/>
      <c r="E456" s="158"/>
      <c r="F456" s="158"/>
    </row>
    <row r="457" spans="1:6" ht="15">
      <c r="A457" s="155"/>
      <c r="E457" s="158"/>
      <c r="F457" s="158"/>
    </row>
    <row r="458" spans="1:6" ht="15">
      <c r="A458" s="155"/>
      <c r="E458" s="159"/>
      <c r="F458" s="158"/>
    </row>
    <row r="459" spans="1:6" ht="15">
      <c r="A459" s="155"/>
      <c r="E459" s="159"/>
      <c r="F459" s="158"/>
    </row>
    <row r="460" spans="1:6" ht="15">
      <c r="A460" s="155"/>
      <c r="E460" s="159"/>
      <c r="F460" s="158"/>
    </row>
    <row r="461" spans="1:6" ht="15">
      <c r="A461" s="155"/>
      <c r="E461" s="159"/>
      <c r="F461" s="158"/>
    </row>
    <row r="462" spans="1:10" ht="15">
      <c r="A462" s="155" t="s">
        <v>490</v>
      </c>
      <c r="I462" s="101">
        <f>I16+I17+I20+I21+I30+I31+I34+I35+I53+I54+I59+I60+I69+I70+I82+I83+I85+I86+I109+I110+I129+I130+I139+I140+I180+I181+I194+I195+I200+I201+I215+I216+I235+I236+I240+I241+I259+I260+I264+I265+I285+I286+I296+I297+I309+I310+I323+I324+I344+I345+I347+I348+I370+I371+I379+I380+I393+I394+I413+I414+I428+I429</f>
        <v>775651.0540329998</v>
      </c>
      <c r="J462" s="1">
        <f>I462/'[1]Лист4'!D62</f>
        <v>0.7509624056419237</v>
      </c>
    </row>
    <row r="463" ht="15">
      <c r="A463" s="155" t="s">
        <v>491</v>
      </c>
    </row>
    <row r="464" ht="15">
      <c r="A464" s="155" t="s">
        <v>492</v>
      </c>
    </row>
    <row r="465" ht="15">
      <c r="A465" s="155" t="s">
        <v>493</v>
      </c>
    </row>
    <row r="466" ht="15">
      <c r="A466" s="155" t="s">
        <v>494</v>
      </c>
    </row>
    <row r="467" ht="15">
      <c r="A467" s="155" t="s">
        <v>495</v>
      </c>
    </row>
  </sheetData>
  <sheetProtection/>
  <mergeCells count="199">
    <mergeCell ref="E461:F461"/>
    <mergeCell ref="E455:F455"/>
    <mergeCell ref="E456:F456"/>
    <mergeCell ref="E457:F457"/>
    <mergeCell ref="E458:F458"/>
    <mergeCell ref="E459:F459"/>
    <mergeCell ref="E460:F460"/>
    <mergeCell ref="A432:E432"/>
    <mergeCell ref="A433:E433"/>
    <mergeCell ref="A434:E434"/>
    <mergeCell ref="E452:F452"/>
    <mergeCell ref="E453:F453"/>
    <mergeCell ref="E454:F454"/>
    <mergeCell ref="A387:E387"/>
    <mergeCell ref="A410:E410"/>
    <mergeCell ref="A416:E416"/>
    <mergeCell ref="A417:E417"/>
    <mergeCell ref="A418:E418"/>
    <mergeCell ref="A423:E423"/>
    <mergeCell ref="A375:E375"/>
    <mergeCell ref="A376:E376"/>
    <mergeCell ref="A383:E383"/>
    <mergeCell ref="A384:E384"/>
    <mergeCell ref="A385:E385"/>
    <mergeCell ref="A386:E386"/>
    <mergeCell ref="A359:E359"/>
    <mergeCell ref="A360:E360"/>
    <mergeCell ref="A367:E367"/>
    <mergeCell ref="A368:E368"/>
    <mergeCell ref="A369:E369"/>
    <mergeCell ref="A374:E374"/>
    <mergeCell ref="A351:E351"/>
    <mergeCell ref="A354:E354"/>
    <mergeCell ref="A355:E355"/>
    <mergeCell ref="A356:E356"/>
    <mergeCell ref="A357:E357"/>
    <mergeCell ref="A358:E358"/>
    <mergeCell ref="A331:E331"/>
    <mergeCell ref="A332:E332"/>
    <mergeCell ref="A333:E333"/>
    <mergeCell ref="A334:E334"/>
    <mergeCell ref="A335:E335"/>
    <mergeCell ref="A350:E350"/>
    <mergeCell ref="A318:E318"/>
    <mergeCell ref="A319:E319"/>
    <mergeCell ref="A320:E320"/>
    <mergeCell ref="A326:E326"/>
    <mergeCell ref="A327:E327"/>
    <mergeCell ref="A328:E328"/>
    <mergeCell ref="A305:E305"/>
    <mergeCell ref="A306:E306"/>
    <mergeCell ref="A312:E312"/>
    <mergeCell ref="A313:E313"/>
    <mergeCell ref="A314:E314"/>
    <mergeCell ref="A317:E317"/>
    <mergeCell ref="A296:E296"/>
    <mergeCell ref="A297:E297"/>
    <mergeCell ref="A298:E298"/>
    <mergeCell ref="A299:E299"/>
    <mergeCell ref="A302:E302"/>
    <mergeCell ref="A304:E304"/>
    <mergeCell ref="A281:E281"/>
    <mergeCell ref="A282:E282"/>
    <mergeCell ref="A285:E285"/>
    <mergeCell ref="A286:E286"/>
    <mergeCell ref="A287:E287"/>
    <mergeCell ref="A288:E288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0:E260"/>
    <mergeCell ref="A264:E264"/>
    <mergeCell ref="A265:E265"/>
    <mergeCell ref="A266:E266"/>
    <mergeCell ref="A267:E267"/>
    <mergeCell ref="A268:E268"/>
    <mergeCell ref="A252:E252"/>
    <mergeCell ref="A253:E253"/>
    <mergeCell ref="A254:E254"/>
    <mergeCell ref="A255:E255"/>
    <mergeCell ref="A256:E256"/>
    <mergeCell ref="A259:E259"/>
    <mergeCell ref="A246:E246"/>
    <mergeCell ref="A247:E247"/>
    <mergeCell ref="A248:E248"/>
    <mergeCell ref="A249:E249"/>
    <mergeCell ref="A250:E250"/>
    <mergeCell ref="A251:E251"/>
    <mergeCell ref="A236:E236"/>
    <mergeCell ref="A237:E237"/>
    <mergeCell ref="A240:E240"/>
    <mergeCell ref="A241:E241"/>
    <mergeCell ref="A244:E244"/>
    <mergeCell ref="A245:E245"/>
    <mergeCell ref="A224:E224"/>
    <mergeCell ref="A227:E227"/>
    <mergeCell ref="A228:E228"/>
    <mergeCell ref="A229:E229"/>
    <mergeCell ref="A232:E232"/>
    <mergeCell ref="A235:E235"/>
    <mergeCell ref="A211:E211"/>
    <mergeCell ref="A215:E215"/>
    <mergeCell ref="A216:E216"/>
    <mergeCell ref="A219:E219"/>
    <mergeCell ref="A220:E220"/>
    <mergeCell ref="A223:E223"/>
    <mergeCell ref="A205:E205"/>
    <mergeCell ref="A206:E206"/>
    <mergeCell ref="A207:E207"/>
    <mergeCell ref="A208:E208"/>
    <mergeCell ref="A209:E209"/>
    <mergeCell ref="A210:E210"/>
    <mergeCell ref="A197:E197"/>
    <mergeCell ref="A200:E200"/>
    <mergeCell ref="A201:E201"/>
    <mergeCell ref="A202:E202"/>
    <mergeCell ref="A203:E203"/>
    <mergeCell ref="A204:E204"/>
    <mergeCell ref="A186:E186"/>
    <mergeCell ref="A187:E187"/>
    <mergeCell ref="A188:E188"/>
    <mergeCell ref="A194:E194"/>
    <mergeCell ref="A195:E195"/>
    <mergeCell ref="A196:E196"/>
    <mergeCell ref="A171:E171"/>
    <mergeCell ref="A172:E172"/>
    <mergeCell ref="A173:E173"/>
    <mergeCell ref="A174:E174"/>
    <mergeCell ref="A184:E184"/>
    <mergeCell ref="A185:E185"/>
    <mergeCell ref="A153:E153"/>
    <mergeCell ref="A154:E154"/>
    <mergeCell ref="A158:E158"/>
    <mergeCell ref="A166:E166"/>
    <mergeCell ref="A167:E167"/>
    <mergeCell ref="A168:E168"/>
    <mergeCell ref="A134:E134"/>
    <mergeCell ref="A135:E135"/>
    <mergeCell ref="A144:E144"/>
    <mergeCell ref="A148:E148"/>
    <mergeCell ref="A149:E149"/>
    <mergeCell ref="A150:E150"/>
    <mergeCell ref="A112:E112"/>
    <mergeCell ref="A113:E113"/>
    <mergeCell ref="A114:E114"/>
    <mergeCell ref="A115:E115"/>
    <mergeCell ref="A116:E116"/>
    <mergeCell ref="A133:E133"/>
    <mergeCell ref="A104:E104"/>
    <mergeCell ref="A105:E105"/>
    <mergeCell ref="A106:E106"/>
    <mergeCell ref="A109:E109"/>
    <mergeCell ref="A110:E110"/>
    <mergeCell ref="A111:E111"/>
    <mergeCell ref="A79:E79"/>
    <mergeCell ref="A88:E88"/>
    <mergeCell ref="A91:E91"/>
    <mergeCell ref="A92:E92"/>
    <mergeCell ref="A93:E93"/>
    <mergeCell ref="A103:E103"/>
    <mergeCell ref="A63:E63"/>
    <mergeCell ref="A72:E72"/>
    <mergeCell ref="A73:E73"/>
    <mergeCell ref="A74:E74"/>
    <mergeCell ref="A77:E77"/>
    <mergeCell ref="A78:E78"/>
    <mergeCell ref="A45:E45"/>
    <mergeCell ref="A46:E46"/>
    <mergeCell ref="A47:E47"/>
    <mergeCell ref="A56:E56"/>
    <mergeCell ref="A57:E57"/>
    <mergeCell ref="A62:E62"/>
    <mergeCell ref="A37:E37"/>
    <mergeCell ref="A38:E38"/>
    <mergeCell ref="A41:E41"/>
    <mergeCell ref="A42:E42"/>
    <mergeCell ref="A43:E43"/>
    <mergeCell ref="A44:E44"/>
    <mergeCell ref="A9:K9"/>
    <mergeCell ref="A23:E23"/>
    <mergeCell ref="A25:E25"/>
    <mergeCell ref="A26:E26"/>
    <mergeCell ref="A27:E27"/>
    <mergeCell ref="A28:E28"/>
    <mergeCell ref="A2:K2"/>
    <mergeCell ref="A3:K3"/>
    <mergeCell ref="A4:K4"/>
    <mergeCell ref="A5:K5"/>
    <mergeCell ref="A7:K7"/>
    <mergeCell ref="A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1" sqref="A1:J16384"/>
    </sheetView>
  </sheetViews>
  <sheetFormatPr defaultColWidth="9.140625" defaultRowHeight="15"/>
  <cols>
    <col min="1" max="1" width="79.421875" style="193" customWidth="1"/>
    <col min="2" max="2" width="4.421875" style="173" hidden="1" customWidth="1"/>
    <col min="3" max="3" width="3.57421875" style="173" customWidth="1"/>
    <col min="4" max="4" width="4.00390625" style="173" customWidth="1"/>
    <col min="5" max="5" width="12.421875" style="173" bestFit="1" customWidth="1"/>
    <col min="6" max="6" width="4.421875" style="173" bestFit="1" customWidth="1"/>
    <col min="7" max="7" width="8.8515625" style="1" hidden="1" customWidth="1"/>
    <col min="8" max="10" width="13.421875" style="1" bestFit="1" customWidth="1"/>
  </cols>
  <sheetData>
    <row r="2" spans="1:10" ht="15">
      <c r="A2" s="170" t="s">
        <v>496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">
      <c r="A3" s="171" t="s">
        <v>206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6" ht="15">
      <c r="A6" s="172"/>
    </row>
    <row r="7" spans="1:10" ht="16.5">
      <c r="A7" s="107" t="s">
        <v>497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6.5">
      <c r="A8" s="107" t="s">
        <v>498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6.5">
      <c r="A9" s="107"/>
      <c r="B9" s="107"/>
      <c r="C9" s="107"/>
      <c r="D9" s="107"/>
      <c r="E9" s="107"/>
      <c r="F9" s="107"/>
      <c r="G9" s="107"/>
      <c r="H9" s="161"/>
      <c r="I9" s="161"/>
      <c r="J9" s="161"/>
    </row>
    <row r="10" spans="1:6" ht="16.5">
      <c r="A10" s="161"/>
      <c r="B10" s="174"/>
      <c r="C10" s="174"/>
      <c r="D10" s="174"/>
      <c r="E10" s="174"/>
      <c r="F10" s="174"/>
    </row>
    <row r="11" spans="1:10" ht="15">
      <c r="A11" s="175" t="s">
        <v>499</v>
      </c>
      <c r="B11" s="175"/>
      <c r="C11" s="175"/>
      <c r="D11" s="175"/>
      <c r="E11" s="175"/>
      <c r="F11" s="175"/>
      <c r="G11" s="175"/>
      <c r="H11" s="176"/>
      <c r="I11" s="176"/>
      <c r="J11" s="176"/>
    </row>
    <row r="12" spans="1:10" ht="15.75">
      <c r="A12" s="112" t="s">
        <v>500</v>
      </c>
      <c r="B12" s="112" t="s">
        <v>501</v>
      </c>
      <c r="C12" s="112" t="s">
        <v>210</v>
      </c>
      <c r="D12" s="112" t="s">
        <v>211</v>
      </c>
      <c r="E12" s="112" t="s">
        <v>1</v>
      </c>
      <c r="F12" s="112" t="s">
        <v>212</v>
      </c>
      <c r="G12" s="177" t="s">
        <v>213</v>
      </c>
      <c r="H12" s="178" t="s">
        <v>126</v>
      </c>
      <c r="I12" s="178" t="s">
        <v>127</v>
      </c>
      <c r="J12" s="48" t="s">
        <v>128</v>
      </c>
    </row>
    <row r="13" spans="1:10" ht="15">
      <c r="A13" s="179">
        <v>1</v>
      </c>
      <c r="B13" s="180">
        <v>2</v>
      </c>
      <c r="C13" s="180">
        <v>3</v>
      </c>
      <c r="D13" s="180">
        <v>4</v>
      </c>
      <c r="E13" s="180">
        <v>5</v>
      </c>
      <c r="F13" s="180">
        <v>6</v>
      </c>
      <c r="G13" s="114">
        <v>8</v>
      </c>
      <c r="H13" s="181">
        <v>7</v>
      </c>
      <c r="I13" s="181">
        <v>8</v>
      </c>
      <c r="J13" s="181">
        <v>9</v>
      </c>
    </row>
    <row r="14" spans="1:10" ht="15.75">
      <c r="A14" s="182" t="s">
        <v>435</v>
      </c>
      <c r="B14" s="183"/>
      <c r="C14" s="183">
        <v>10</v>
      </c>
      <c r="D14" s="183" t="s">
        <v>15</v>
      </c>
      <c r="E14" s="183"/>
      <c r="F14" s="183"/>
      <c r="G14" s="183"/>
      <c r="H14" s="184">
        <f>H15+H17+H23</f>
        <v>12130.800066</v>
      </c>
      <c r="I14" s="184">
        <f>I15+I17+I23</f>
        <v>12167.072217023999</v>
      </c>
      <c r="J14" s="184">
        <f>J15+J17+J23</f>
        <v>13638.071847023999</v>
      </c>
    </row>
    <row r="15" spans="1:10" ht="15.75">
      <c r="A15" s="185" t="s">
        <v>436</v>
      </c>
      <c r="B15" s="178"/>
      <c r="C15" s="178">
        <v>10</v>
      </c>
      <c r="D15" s="178" t="s">
        <v>13</v>
      </c>
      <c r="E15" s="178" t="s">
        <v>420</v>
      </c>
      <c r="F15" s="178"/>
      <c r="G15" s="178"/>
      <c r="H15" s="186">
        <f>H16</f>
        <v>2303.4</v>
      </c>
      <c r="I15" s="186">
        <f>I16</f>
        <v>2078.328705024</v>
      </c>
      <c r="J15" s="186">
        <f>J16</f>
        <v>2078.328705024</v>
      </c>
    </row>
    <row r="16" spans="1:10" ht="31.5">
      <c r="A16" s="187" t="s">
        <v>502</v>
      </c>
      <c r="B16" s="188" t="s">
        <v>12</v>
      </c>
      <c r="C16" s="188" t="s">
        <v>310</v>
      </c>
      <c r="D16" s="188" t="s">
        <v>13</v>
      </c>
      <c r="E16" s="188" t="s">
        <v>438</v>
      </c>
      <c r="F16" s="188" t="s">
        <v>440</v>
      </c>
      <c r="G16" s="188" t="s">
        <v>441</v>
      </c>
      <c r="H16" s="189">
        <f>'[1]Лист5'!I398</f>
        <v>2303.4</v>
      </c>
      <c r="I16" s="189">
        <f>'[1]Лист5'!J398</f>
        <v>2078.328705024</v>
      </c>
      <c r="J16" s="189">
        <f>'[1]Лист5'!K398</f>
        <v>2078.328705024</v>
      </c>
    </row>
    <row r="17" spans="1:10" ht="15.75">
      <c r="A17" s="185" t="s">
        <v>442</v>
      </c>
      <c r="B17" s="178"/>
      <c r="C17" s="178" t="s">
        <v>310</v>
      </c>
      <c r="D17" s="178" t="s">
        <v>242</v>
      </c>
      <c r="E17" s="178" t="s">
        <v>420</v>
      </c>
      <c r="F17" s="178"/>
      <c r="G17" s="178"/>
      <c r="H17" s="186">
        <f>H18+H19+H20+H21+H22</f>
        <v>8817.4</v>
      </c>
      <c r="I17" s="186">
        <f>I18+I19+I20+I21+I22</f>
        <v>9032.743104</v>
      </c>
      <c r="J17" s="186">
        <f>J18+J19+J20+J21+J22</f>
        <v>10470.743104</v>
      </c>
    </row>
    <row r="18" spans="1:10" ht="31.5">
      <c r="A18" s="187" t="s">
        <v>503</v>
      </c>
      <c r="B18" s="188" t="s">
        <v>12</v>
      </c>
      <c r="C18" s="188" t="s">
        <v>310</v>
      </c>
      <c r="D18" s="188" t="s">
        <v>242</v>
      </c>
      <c r="E18" s="188" t="s">
        <v>444</v>
      </c>
      <c r="F18" s="188" t="s">
        <v>446</v>
      </c>
      <c r="G18" s="188" t="s">
        <v>447</v>
      </c>
      <c r="H18" s="189">
        <f>'[1]Лист5'!I401</f>
        <v>5716</v>
      </c>
      <c r="I18" s="189">
        <f>'[1]Лист5'!J401</f>
        <v>5946</v>
      </c>
      <c r="J18" s="189">
        <f>'[1]Лист5'!K401</f>
        <v>6184</v>
      </c>
    </row>
    <row r="19" spans="1:10" ht="47.25">
      <c r="A19" s="187" t="s">
        <v>504</v>
      </c>
      <c r="B19" s="188" t="s">
        <v>12</v>
      </c>
      <c r="C19" s="188" t="s">
        <v>310</v>
      </c>
      <c r="D19" s="188" t="s">
        <v>242</v>
      </c>
      <c r="E19" s="188" t="s">
        <v>449</v>
      </c>
      <c r="F19" s="188" t="s">
        <v>451</v>
      </c>
      <c r="G19" s="188" t="s">
        <v>237</v>
      </c>
      <c r="H19" s="189">
        <f>'[1]Лист5'!I403</f>
        <v>0</v>
      </c>
      <c r="I19" s="189">
        <f>'[1]Лист5'!J403</f>
        <v>0</v>
      </c>
      <c r="J19" s="189">
        <f>'[1]Лист5'!K403</f>
        <v>0</v>
      </c>
    </row>
    <row r="20" spans="1:10" ht="47.25">
      <c r="A20" s="187" t="s">
        <v>454</v>
      </c>
      <c r="B20" s="188" t="s">
        <v>12</v>
      </c>
      <c r="C20" s="188" t="s">
        <v>310</v>
      </c>
      <c r="D20" s="188" t="s">
        <v>242</v>
      </c>
      <c r="E20" s="188" t="s">
        <v>453</v>
      </c>
      <c r="F20" s="188" t="s">
        <v>451</v>
      </c>
      <c r="G20" s="188" t="s">
        <v>237</v>
      </c>
      <c r="H20" s="189">
        <f>'[1]Лист5'!I405</f>
        <v>2400</v>
      </c>
      <c r="I20" s="189">
        <f>'[1]Лист5'!J405</f>
        <v>2400</v>
      </c>
      <c r="J20" s="189">
        <f>'[1]Лист5'!K405</f>
        <v>3600</v>
      </c>
    </row>
    <row r="21" spans="1:10" ht="63">
      <c r="A21" s="187" t="s">
        <v>505</v>
      </c>
      <c r="B21" s="52" t="s">
        <v>12</v>
      </c>
      <c r="C21" s="52" t="s">
        <v>310</v>
      </c>
      <c r="D21" s="52" t="s">
        <v>242</v>
      </c>
      <c r="E21" s="190">
        <v>2230181540</v>
      </c>
      <c r="F21" s="190">
        <v>611</v>
      </c>
      <c r="G21" s="190">
        <v>241</v>
      </c>
      <c r="H21" s="189">
        <f>'[1]Лист5'!I407</f>
        <v>551.4</v>
      </c>
      <c r="I21" s="189">
        <f>'[1]Лист5'!J407</f>
        <v>551.4</v>
      </c>
      <c r="J21" s="189">
        <f>'[1]Лист5'!K407</f>
        <v>551.4</v>
      </c>
    </row>
    <row r="22" spans="1:10" ht="15.75">
      <c r="A22" s="187" t="s">
        <v>458</v>
      </c>
      <c r="B22" s="188" t="s">
        <v>12</v>
      </c>
      <c r="C22" s="188" t="s">
        <v>310</v>
      </c>
      <c r="D22" s="188" t="s">
        <v>242</v>
      </c>
      <c r="E22" s="188">
        <v>9980010040</v>
      </c>
      <c r="F22" s="188">
        <v>244</v>
      </c>
      <c r="G22" s="188"/>
      <c r="H22" s="189">
        <f>'[1]Лист5'!I409</f>
        <v>150</v>
      </c>
      <c r="I22" s="189">
        <f>'[1]Лист5'!J409</f>
        <v>135.343104</v>
      </c>
      <c r="J22" s="189">
        <f>'[1]Лист5'!K409</f>
        <v>135.343104</v>
      </c>
    </row>
    <row r="23" spans="1:10" ht="15.75">
      <c r="A23" s="185" t="s">
        <v>460</v>
      </c>
      <c r="B23" s="178"/>
      <c r="C23" s="178" t="s">
        <v>310</v>
      </c>
      <c r="D23" s="178" t="s">
        <v>268</v>
      </c>
      <c r="E23" s="178" t="s">
        <v>420</v>
      </c>
      <c r="F23" s="178"/>
      <c r="G23" s="178"/>
      <c r="H23" s="186">
        <f>H24</f>
        <v>1010.0000660000001</v>
      </c>
      <c r="I23" s="186">
        <f>I24</f>
        <v>1056.0004079999999</v>
      </c>
      <c r="J23" s="186">
        <f>J24</f>
        <v>1089.000038</v>
      </c>
    </row>
    <row r="24" spans="1:10" ht="15.75">
      <c r="A24" s="185" t="s">
        <v>461</v>
      </c>
      <c r="B24" s="178"/>
      <c r="C24" s="178" t="s">
        <v>310</v>
      </c>
      <c r="D24" s="178" t="s">
        <v>268</v>
      </c>
      <c r="E24" s="178"/>
      <c r="F24" s="178"/>
      <c r="G24" s="178"/>
      <c r="H24" s="186">
        <f>H25+H26+H27</f>
        <v>1010.0000660000001</v>
      </c>
      <c r="I24" s="186">
        <f>I25+I26+I27</f>
        <v>1056.0004079999999</v>
      </c>
      <c r="J24" s="186">
        <f>J25+J26+J27</f>
        <v>1089.000038</v>
      </c>
    </row>
    <row r="25" spans="1:10" ht="15.75">
      <c r="A25" s="191" t="s">
        <v>221</v>
      </c>
      <c r="B25" s="188" t="s">
        <v>12</v>
      </c>
      <c r="C25" s="188">
        <v>10</v>
      </c>
      <c r="D25" s="192" t="s">
        <v>268</v>
      </c>
      <c r="E25" s="188" t="s">
        <v>462</v>
      </c>
      <c r="F25" s="188" t="s">
        <v>222</v>
      </c>
      <c r="G25" s="188" t="s">
        <v>223</v>
      </c>
      <c r="H25" s="189">
        <f>'[1]Лист5'!I413</f>
        <v>567.583</v>
      </c>
      <c r="I25" s="189">
        <f>'[1]Лист5'!J413</f>
        <v>594.104</v>
      </c>
      <c r="J25" s="189">
        <f>'[1]Лист5'!K413</f>
        <v>612.669</v>
      </c>
    </row>
    <row r="26" spans="1:10" ht="47.25">
      <c r="A26" s="191" t="s">
        <v>224</v>
      </c>
      <c r="B26" s="188" t="s">
        <v>12</v>
      </c>
      <c r="C26" s="188">
        <v>10</v>
      </c>
      <c r="D26" s="192" t="s">
        <v>268</v>
      </c>
      <c r="E26" s="188" t="s">
        <v>462</v>
      </c>
      <c r="F26" s="188" t="s">
        <v>225</v>
      </c>
      <c r="G26" s="188" t="s">
        <v>226</v>
      </c>
      <c r="H26" s="189">
        <f>'[1]Лист5'!I414</f>
        <v>171.41006599999997</v>
      </c>
      <c r="I26" s="189">
        <f>'[1]Лист5'!J414</f>
        <v>179.419408</v>
      </c>
      <c r="J26" s="189">
        <f>'[1]Лист5'!K414</f>
        <v>185.026038</v>
      </c>
    </row>
    <row r="27" spans="1:10" ht="15.75">
      <c r="A27" s="191" t="s">
        <v>234</v>
      </c>
      <c r="B27" s="188" t="s">
        <v>12</v>
      </c>
      <c r="C27" s="188">
        <v>10</v>
      </c>
      <c r="D27" s="192" t="s">
        <v>268</v>
      </c>
      <c r="E27" s="188">
        <v>9980077740</v>
      </c>
      <c r="F27" s="188" t="s">
        <v>235</v>
      </c>
      <c r="G27" s="188"/>
      <c r="H27" s="189">
        <f>'[1]Лист5'!I415</f>
        <v>271.007</v>
      </c>
      <c r="I27" s="189">
        <f>'[1]Лист5'!J415</f>
        <v>282.477</v>
      </c>
      <c r="J27" s="189">
        <f>'[1]Лист5'!K415</f>
        <v>291.305</v>
      </c>
    </row>
  </sheetData>
  <sheetProtection/>
  <mergeCells count="8">
    <mergeCell ref="A9:G9"/>
    <mergeCell ref="A11:G11"/>
    <mergeCell ref="A2:J2"/>
    <mergeCell ref="A3:J3"/>
    <mergeCell ref="A4:J4"/>
    <mergeCell ref="A5:J5"/>
    <mergeCell ref="A7:J7"/>
    <mergeCell ref="A8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78"/>
  <sheetViews>
    <sheetView zoomScalePageLayoutView="0" workbookViewId="0" topLeftCell="A8">
      <selection activeCell="A54" sqref="A54:IV56"/>
    </sheetView>
  </sheetViews>
  <sheetFormatPr defaultColWidth="9.140625" defaultRowHeight="15"/>
  <cols>
    <col min="1" max="1" width="139.7109375" style="160" bestFit="1" customWidth="1"/>
    <col min="2" max="2" width="4.421875" style="156" customWidth="1"/>
    <col min="3" max="3" width="3.28125" style="106" customWidth="1"/>
    <col min="4" max="4" width="4.00390625" style="106" customWidth="1"/>
    <col min="5" max="5" width="13.140625" style="156" customWidth="1"/>
    <col min="6" max="6" width="5.28125" style="106" customWidth="1"/>
    <col min="7" max="7" width="5.28125" style="106" hidden="1" customWidth="1"/>
    <col min="8" max="8" width="23.421875" style="106" hidden="1" customWidth="1"/>
    <col min="9" max="9" width="14.28125" style="1" bestFit="1" customWidth="1"/>
    <col min="10" max="10" width="14.28125" style="1" customWidth="1"/>
    <col min="11" max="11" width="14.140625" style="1" customWidth="1"/>
    <col min="12" max="12" width="12.00390625" style="1" hidden="1" customWidth="1"/>
    <col min="13" max="13" width="13.8515625" style="1" hidden="1" customWidth="1"/>
    <col min="14" max="14" width="11.7109375" style="1" hidden="1" customWidth="1"/>
    <col min="15" max="15" width="9.140625" style="1" hidden="1" customWidth="1"/>
    <col min="16" max="16" width="10.7109375" style="1" customWidth="1"/>
  </cols>
  <sheetData>
    <row r="2" spans="1:11" ht="15">
      <c r="A2" s="102" t="s">
        <v>506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4" t="s">
        <v>206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5" ht="15.75">
      <c r="A6" s="103"/>
      <c r="B6" s="104"/>
      <c r="C6" s="105"/>
      <c r="D6" s="105"/>
      <c r="E6" s="104"/>
    </row>
    <row r="7" spans="1:11" ht="16.5">
      <c r="A7" s="107" t="s">
        <v>207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6.5">
      <c r="A8" s="108" t="s">
        <v>507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>
      <c r="A9" s="109" t="s">
        <v>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6" ht="83.25">
      <c r="A10" s="110" t="s">
        <v>8</v>
      </c>
      <c r="B10" s="111" t="s">
        <v>209</v>
      </c>
      <c r="C10" s="112" t="s">
        <v>210</v>
      </c>
      <c r="D10" s="112" t="s">
        <v>211</v>
      </c>
      <c r="E10" s="112" t="s">
        <v>1</v>
      </c>
      <c r="F10" s="112" t="s">
        <v>212</v>
      </c>
      <c r="G10" s="111" t="s">
        <v>213</v>
      </c>
      <c r="H10" s="111" t="s">
        <v>214</v>
      </c>
      <c r="I10" s="48" t="s">
        <v>126</v>
      </c>
      <c r="J10" s="48" t="s">
        <v>127</v>
      </c>
      <c r="K10" s="48" t="s">
        <v>128</v>
      </c>
      <c r="L10" s="162"/>
      <c r="M10" s="162"/>
      <c r="N10" s="162"/>
      <c r="O10" s="162"/>
      <c r="P10" s="162"/>
    </row>
    <row r="11" spans="1:11" ht="15.75">
      <c r="A11" s="113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4">
        <v>8</v>
      </c>
      <c r="I11" s="194">
        <v>7</v>
      </c>
      <c r="J11" s="194">
        <v>8</v>
      </c>
      <c r="K11" s="194">
        <v>9</v>
      </c>
    </row>
    <row r="12" spans="1:14" ht="15.75">
      <c r="A12" s="195" t="s">
        <v>215</v>
      </c>
      <c r="B12" s="30"/>
      <c r="C12" s="196"/>
      <c r="D12" s="196"/>
      <c r="E12" s="196"/>
      <c r="F12" s="196"/>
      <c r="G12" s="196"/>
      <c r="H12" s="196"/>
      <c r="I12" s="197">
        <f>I13+I292+I307+I323+I336+I352+I435+I364+I416+I444</f>
        <v>1032876.0109690002</v>
      </c>
      <c r="J12" s="197">
        <f>J13+J292+J307+J323+J336+J352+J435+J364+J416+J444</f>
        <v>953261.0642040939</v>
      </c>
      <c r="K12" s="197">
        <f>K13+K292+K307+K323+K336+K352+K435+K364+K416+K444</f>
        <v>951750.0048740938</v>
      </c>
      <c r="L12" s="101">
        <f>I12-'[1]Лист5'!I12</f>
        <v>0</v>
      </c>
      <c r="M12" s="101">
        <f>J12-'[1]Лист5'!J12</f>
        <v>0</v>
      </c>
      <c r="N12" s="101">
        <f>K12-'[1]Лист5'!K12</f>
        <v>0</v>
      </c>
    </row>
    <row r="13" spans="1:14" ht="15.75">
      <c r="A13" s="198" t="s">
        <v>508</v>
      </c>
      <c r="B13" s="199" t="s">
        <v>12</v>
      </c>
      <c r="C13" s="200"/>
      <c r="D13" s="200"/>
      <c r="E13" s="200"/>
      <c r="F13" s="200"/>
      <c r="G13" s="200"/>
      <c r="H13" s="201">
        <f>H14+H452+H456+H313+H55+H64+H146+H151+H172+H178+H182</f>
        <v>0</v>
      </c>
      <c r="I13" s="201">
        <f>I14+I76+I80+I87+I110+I129+I251+I275+I281+I285+I246</f>
        <v>940554.5528180002</v>
      </c>
      <c r="J13" s="201">
        <f>J14+J76+J80+J87+J110+J129+J251+J275+J281+J285+J246</f>
        <v>872027.1520596353</v>
      </c>
      <c r="K13" s="201">
        <f>K14+K76+K80+K87+K110+K129+K251+K275+K281+K285+K246</f>
        <v>870516.0937296352</v>
      </c>
      <c r="L13" s="101"/>
      <c r="M13" s="101"/>
      <c r="N13" s="101"/>
    </row>
    <row r="14" spans="1:13" ht="15.75">
      <c r="A14" s="202" t="s">
        <v>216</v>
      </c>
      <c r="B14" s="203"/>
      <c r="C14" s="183" t="s">
        <v>13</v>
      </c>
      <c r="D14" s="183" t="s">
        <v>15</v>
      </c>
      <c r="E14" s="183"/>
      <c r="F14" s="183"/>
      <c r="G14" s="183"/>
      <c r="H14" s="183"/>
      <c r="I14" s="204">
        <f>I15+I19+I51+I54+I57</f>
        <v>29167.356190000002</v>
      </c>
      <c r="J14" s="204">
        <f>J15+J19+J51+J54+J57</f>
        <v>26503.08586143951</v>
      </c>
      <c r="K14" s="204">
        <f>K15+K19+K51+K54+K57</f>
        <v>26536.566901439513</v>
      </c>
      <c r="L14" s="101"/>
      <c r="M14" s="101"/>
    </row>
    <row r="15" spans="1:14" ht="15.75">
      <c r="A15" s="182" t="s">
        <v>217</v>
      </c>
      <c r="B15" s="183"/>
      <c r="C15" s="183" t="s">
        <v>13</v>
      </c>
      <c r="D15" s="183" t="s">
        <v>218</v>
      </c>
      <c r="E15" s="183"/>
      <c r="F15" s="183"/>
      <c r="G15" s="183"/>
      <c r="H15" s="183"/>
      <c r="I15" s="204">
        <f>I16</f>
        <v>1675.649262</v>
      </c>
      <c r="J15" s="204">
        <f>J16</f>
        <v>1511.9171488959282</v>
      </c>
      <c r="K15" s="204">
        <f>K16</f>
        <v>1511.9171488959282</v>
      </c>
      <c r="N15" s="101"/>
    </row>
    <row r="16" spans="1:16" ht="15.75">
      <c r="A16" s="182" t="s">
        <v>219</v>
      </c>
      <c r="B16" s="183"/>
      <c r="C16" s="183" t="s">
        <v>13</v>
      </c>
      <c r="D16" s="183" t="s">
        <v>218</v>
      </c>
      <c r="E16" s="183" t="s">
        <v>220</v>
      </c>
      <c r="F16" s="183"/>
      <c r="G16" s="183"/>
      <c r="H16" s="183"/>
      <c r="I16" s="204">
        <f>I17+I18</f>
        <v>1675.649262</v>
      </c>
      <c r="J16" s="204">
        <f>J17+J18</f>
        <v>1511.9171488959282</v>
      </c>
      <c r="K16" s="204">
        <f>K17+K18</f>
        <v>1511.9171488959282</v>
      </c>
      <c r="N16" s="101"/>
      <c r="P16" s="101"/>
    </row>
    <row r="17" spans="1:13" ht="15.75">
      <c r="A17" s="191" t="s">
        <v>221</v>
      </c>
      <c r="B17" s="188" t="s">
        <v>12</v>
      </c>
      <c r="C17" s="188" t="s">
        <v>13</v>
      </c>
      <c r="D17" s="188" t="s">
        <v>218</v>
      </c>
      <c r="E17" s="188" t="s">
        <v>220</v>
      </c>
      <c r="F17" s="188" t="s">
        <v>222</v>
      </c>
      <c r="G17" s="188" t="s">
        <v>223</v>
      </c>
      <c r="H17" s="188"/>
      <c r="I17" s="189">
        <v>1286.981</v>
      </c>
      <c r="J17" s="189">
        <f>I17*L17</f>
        <v>1161.22668886016</v>
      </c>
      <c r="K17" s="189">
        <f>I17*M17</f>
        <v>1161.22668886016</v>
      </c>
      <c r="L17" s="1">
        <v>0.90228736</v>
      </c>
      <c r="M17" s="1">
        <v>0.90228736</v>
      </c>
    </row>
    <row r="18" spans="1:13" ht="31.5">
      <c r="A18" s="191" t="s">
        <v>224</v>
      </c>
      <c r="B18" s="188" t="s">
        <v>12</v>
      </c>
      <c r="C18" s="188" t="s">
        <v>13</v>
      </c>
      <c r="D18" s="188" t="s">
        <v>218</v>
      </c>
      <c r="E18" s="188" t="s">
        <v>220</v>
      </c>
      <c r="F18" s="188" t="s">
        <v>225</v>
      </c>
      <c r="G18" s="188" t="s">
        <v>226</v>
      </c>
      <c r="H18" s="188"/>
      <c r="I18" s="189">
        <f>I17*30.2%</f>
        <v>388.66826199999997</v>
      </c>
      <c r="J18" s="189">
        <f>I18*L18</f>
        <v>350.6904600357683</v>
      </c>
      <c r="K18" s="189">
        <f>I18*M18</f>
        <v>350.6904600357683</v>
      </c>
      <c r="L18" s="1">
        <v>0.90228736</v>
      </c>
      <c r="M18" s="1">
        <v>0.90228736</v>
      </c>
    </row>
    <row r="19" spans="1:11" ht="31.5">
      <c r="A19" s="182" t="s">
        <v>241</v>
      </c>
      <c r="B19" s="183"/>
      <c r="C19" s="183" t="s">
        <v>13</v>
      </c>
      <c r="D19" s="183" t="s">
        <v>242</v>
      </c>
      <c r="E19" s="183"/>
      <c r="F19" s="183"/>
      <c r="G19" s="183"/>
      <c r="H19" s="183"/>
      <c r="I19" s="204">
        <f>I20+I39+I45</f>
        <v>22181.078308000004</v>
      </c>
      <c r="J19" s="204">
        <f>J20+J39+J45</f>
        <v>20143.88932369054</v>
      </c>
      <c r="K19" s="204">
        <f>K20+K39+K45</f>
        <v>20177.89036369054</v>
      </c>
    </row>
    <row r="20" spans="1:16" ht="15.75">
      <c r="A20" s="195" t="s">
        <v>243</v>
      </c>
      <c r="B20" s="30"/>
      <c r="C20" s="30" t="s">
        <v>13</v>
      </c>
      <c r="D20" s="30" t="s">
        <v>242</v>
      </c>
      <c r="E20" s="30" t="s">
        <v>229</v>
      </c>
      <c r="F20" s="30"/>
      <c r="G20" s="30"/>
      <c r="H20" s="30"/>
      <c r="I20" s="205">
        <f>I21+I22+I23+I26+I35+I36+I37+I38+I27</f>
        <v>21299.078628000003</v>
      </c>
      <c r="J20" s="205">
        <f>J21+J22+J23+J26+J35+J36+J37+J38+J27</f>
        <v>19217.88942569054</v>
      </c>
      <c r="K20" s="205">
        <f>K21+K22+K23+K26+K35+K36+K37+K38+K27</f>
        <v>19217.88942569054</v>
      </c>
      <c r="L20" s="163"/>
      <c r="M20" s="163"/>
      <c r="N20" s="163"/>
      <c r="O20" s="163"/>
      <c r="P20" s="163"/>
    </row>
    <row r="21" spans="1:13" ht="15.75">
      <c r="A21" s="191" t="s">
        <v>221</v>
      </c>
      <c r="B21" s="188" t="s">
        <v>12</v>
      </c>
      <c r="C21" s="188" t="s">
        <v>13</v>
      </c>
      <c r="D21" s="188" t="s">
        <v>242</v>
      </c>
      <c r="E21" s="188" t="s">
        <v>229</v>
      </c>
      <c r="F21" s="188" t="s">
        <v>222</v>
      </c>
      <c r="G21" s="188" t="s">
        <v>223</v>
      </c>
      <c r="H21" s="188"/>
      <c r="I21" s="189">
        <v>11922.714</v>
      </c>
      <c r="J21" s="189">
        <f aca="true" t="shared" si="0" ref="J21:J38">I21*L21</f>
        <v>10757.71413909504</v>
      </c>
      <c r="K21" s="189">
        <f aca="true" t="shared" si="1" ref="K21:K38">I21*M21</f>
        <v>10757.71413909504</v>
      </c>
      <c r="L21" s="1">
        <v>0.90228736</v>
      </c>
      <c r="M21" s="1">
        <v>0.90228736</v>
      </c>
    </row>
    <row r="22" spans="1:13" ht="31.5">
      <c r="A22" s="191" t="s">
        <v>224</v>
      </c>
      <c r="B22" s="188" t="s">
        <v>12</v>
      </c>
      <c r="C22" s="188" t="s">
        <v>13</v>
      </c>
      <c r="D22" s="188" t="s">
        <v>242</v>
      </c>
      <c r="E22" s="188" t="s">
        <v>229</v>
      </c>
      <c r="F22" s="188" t="s">
        <v>225</v>
      </c>
      <c r="G22" s="188" t="s">
        <v>226</v>
      </c>
      <c r="H22" s="188"/>
      <c r="I22" s="189">
        <f>I21*30.2%</f>
        <v>3600.659628</v>
      </c>
      <c r="J22" s="189">
        <f t="shared" si="0"/>
        <v>3248.8296700067017</v>
      </c>
      <c r="K22" s="189">
        <f t="shared" si="1"/>
        <v>3248.8296700067017</v>
      </c>
      <c r="L22" s="1">
        <v>0.90228736</v>
      </c>
      <c r="M22" s="1">
        <v>0.90228736</v>
      </c>
    </row>
    <row r="23" spans="1:13" ht="15.75">
      <c r="A23" s="191" t="s">
        <v>231</v>
      </c>
      <c r="B23" s="188" t="s">
        <v>12</v>
      </c>
      <c r="C23" s="188" t="s">
        <v>13</v>
      </c>
      <c r="D23" s="188" t="s">
        <v>242</v>
      </c>
      <c r="E23" s="188" t="s">
        <v>229</v>
      </c>
      <c r="F23" s="188">
        <v>122</v>
      </c>
      <c r="G23" s="188"/>
      <c r="H23" s="188"/>
      <c r="I23" s="189">
        <f>I24+I25</f>
        <v>100</v>
      </c>
      <c r="J23" s="189">
        <f t="shared" si="0"/>
        <v>90.228736</v>
      </c>
      <c r="K23" s="189">
        <f t="shared" si="1"/>
        <v>90.228736</v>
      </c>
      <c r="L23" s="1">
        <v>0.90228736</v>
      </c>
      <c r="M23" s="1">
        <v>0.90228736</v>
      </c>
    </row>
    <row r="24" spans="1:16" ht="15" hidden="1">
      <c r="A24" s="134" t="s">
        <v>232</v>
      </c>
      <c r="B24" s="134"/>
      <c r="C24" s="134"/>
      <c r="D24" s="134"/>
      <c r="E24" s="134"/>
      <c r="F24" s="132" t="s">
        <v>233</v>
      </c>
      <c r="G24" s="132" t="s">
        <v>244</v>
      </c>
      <c r="H24" s="132"/>
      <c r="I24" s="133">
        <v>59.2</v>
      </c>
      <c r="J24" s="133">
        <f t="shared" si="0"/>
        <v>53.415411712</v>
      </c>
      <c r="K24" s="133">
        <f t="shared" si="1"/>
        <v>53.415411712</v>
      </c>
      <c r="L24" s="1">
        <v>0.90228736</v>
      </c>
      <c r="M24" s="1">
        <v>0.90228736</v>
      </c>
      <c r="N24" s="164"/>
      <c r="O24" s="164"/>
      <c r="P24" s="164"/>
    </row>
    <row r="25" spans="1:16" ht="15" hidden="1">
      <c r="A25" s="134" t="s">
        <v>232</v>
      </c>
      <c r="B25" s="134"/>
      <c r="C25" s="134"/>
      <c r="D25" s="134"/>
      <c r="E25" s="134"/>
      <c r="F25" s="132" t="s">
        <v>233</v>
      </c>
      <c r="G25" s="132" t="s">
        <v>236</v>
      </c>
      <c r="H25" s="132"/>
      <c r="I25" s="133">
        <v>40.8</v>
      </c>
      <c r="J25" s="133">
        <f t="shared" si="0"/>
        <v>36.813324288</v>
      </c>
      <c r="K25" s="133">
        <f t="shared" si="1"/>
        <v>36.813324288</v>
      </c>
      <c r="L25" s="1">
        <v>0.90228736</v>
      </c>
      <c r="M25" s="1">
        <v>0.90228736</v>
      </c>
      <c r="N25" s="164"/>
      <c r="O25" s="164"/>
      <c r="P25" s="164"/>
    </row>
    <row r="26" spans="1:13" ht="15.75">
      <c r="A26" s="206" t="s">
        <v>245</v>
      </c>
      <c r="B26" s="188" t="s">
        <v>12</v>
      </c>
      <c r="C26" s="188" t="s">
        <v>13</v>
      </c>
      <c r="D26" s="188" t="s">
        <v>242</v>
      </c>
      <c r="E26" s="188">
        <v>9980020400</v>
      </c>
      <c r="F26" s="188" t="s">
        <v>246</v>
      </c>
      <c r="G26" s="188" t="s">
        <v>247</v>
      </c>
      <c r="H26" s="188"/>
      <c r="I26" s="189">
        <v>306.96</v>
      </c>
      <c r="J26" s="189">
        <f t="shared" si="0"/>
        <v>276.96612802559997</v>
      </c>
      <c r="K26" s="189">
        <f t="shared" si="1"/>
        <v>276.96612802559997</v>
      </c>
      <c r="L26" s="1">
        <v>0.90228736</v>
      </c>
      <c r="M26" s="1">
        <v>0.90228736</v>
      </c>
    </row>
    <row r="27" spans="1:13" ht="15.75">
      <c r="A27" s="191" t="s">
        <v>234</v>
      </c>
      <c r="B27" s="188" t="s">
        <v>12</v>
      </c>
      <c r="C27" s="188" t="s">
        <v>13</v>
      </c>
      <c r="D27" s="188" t="s">
        <v>242</v>
      </c>
      <c r="E27" s="188" t="s">
        <v>229</v>
      </c>
      <c r="F27" s="188">
        <v>244</v>
      </c>
      <c r="G27" s="188"/>
      <c r="H27" s="188"/>
      <c r="I27" s="189">
        <f>I28+I29+I30+I31+I32+I33+I34</f>
        <v>2384.795</v>
      </c>
      <c r="J27" s="189">
        <f t="shared" si="0"/>
        <v>2151.7703846912</v>
      </c>
      <c r="K27" s="189">
        <f t="shared" si="1"/>
        <v>2151.7703846912</v>
      </c>
      <c r="L27" s="1">
        <v>0.90228736</v>
      </c>
      <c r="M27" s="1">
        <v>0.90228736</v>
      </c>
    </row>
    <row r="28" spans="1:16" ht="15" hidden="1">
      <c r="A28" s="134" t="s">
        <v>232</v>
      </c>
      <c r="B28" s="134"/>
      <c r="C28" s="134"/>
      <c r="D28" s="134"/>
      <c r="E28" s="134"/>
      <c r="F28" s="132" t="s">
        <v>235</v>
      </c>
      <c r="G28" s="132">
        <v>223</v>
      </c>
      <c r="H28" s="132"/>
      <c r="I28" s="133">
        <v>32.695</v>
      </c>
      <c r="J28" s="133">
        <f t="shared" si="0"/>
        <v>29.5002852352</v>
      </c>
      <c r="K28" s="133">
        <f t="shared" si="1"/>
        <v>29.5002852352</v>
      </c>
      <c r="L28" s="1">
        <v>0.90228736</v>
      </c>
      <c r="M28" s="1">
        <v>0.90228736</v>
      </c>
      <c r="N28" s="164"/>
      <c r="O28" s="164"/>
      <c r="P28" s="164"/>
    </row>
    <row r="29" spans="1:16" ht="15" hidden="1">
      <c r="A29" s="134" t="s">
        <v>232</v>
      </c>
      <c r="B29" s="134"/>
      <c r="C29" s="134"/>
      <c r="D29" s="134"/>
      <c r="E29" s="134"/>
      <c r="F29" s="132" t="s">
        <v>235</v>
      </c>
      <c r="G29" s="132" t="s">
        <v>248</v>
      </c>
      <c r="H29" s="132"/>
      <c r="I29" s="133">
        <v>596</v>
      </c>
      <c r="J29" s="133">
        <f t="shared" si="0"/>
        <v>537.76326656</v>
      </c>
      <c r="K29" s="133">
        <f t="shared" si="1"/>
        <v>537.76326656</v>
      </c>
      <c r="L29" s="1">
        <v>0.90228736</v>
      </c>
      <c r="M29" s="1">
        <v>0.90228736</v>
      </c>
      <c r="N29" s="164"/>
      <c r="O29" s="164"/>
      <c r="P29" s="164"/>
    </row>
    <row r="30" spans="1:16" ht="15" hidden="1">
      <c r="A30" s="134" t="s">
        <v>232</v>
      </c>
      <c r="B30" s="134"/>
      <c r="C30" s="134"/>
      <c r="D30" s="134"/>
      <c r="E30" s="134"/>
      <c r="F30" s="132" t="s">
        <v>235</v>
      </c>
      <c r="G30" s="132" t="s">
        <v>236</v>
      </c>
      <c r="H30" s="132"/>
      <c r="I30" s="133">
        <v>207.2</v>
      </c>
      <c r="J30" s="133">
        <f t="shared" si="0"/>
        <v>186.95394099199999</v>
      </c>
      <c r="K30" s="133">
        <f t="shared" si="1"/>
        <v>186.95394099199999</v>
      </c>
      <c r="L30" s="1">
        <v>0.90228736</v>
      </c>
      <c r="M30" s="1">
        <v>0.90228736</v>
      </c>
      <c r="N30" s="164"/>
      <c r="O30" s="164"/>
      <c r="P30" s="164"/>
    </row>
    <row r="31" spans="1:16" ht="15" hidden="1">
      <c r="A31" s="134" t="s">
        <v>232</v>
      </c>
      <c r="B31" s="134"/>
      <c r="C31" s="134"/>
      <c r="D31" s="134"/>
      <c r="E31" s="134"/>
      <c r="F31" s="132" t="s">
        <v>235</v>
      </c>
      <c r="G31" s="132" t="s">
        <v>237</v>
      </c>
      <c r="H31" s="132"/>
      <c r="I31" s="133">
        <v>798.9</v>
      </c>
      <c r="J31" s="133">
        <f t="shared" si="0"/>
        <v>720.837371904</v>
      </c>
      <c r="K31" s="133">
        <f t="shared" si="1"/>
        <v>720.837371904</v>
      </c>
      <c r="L31" s="1">
        <v>0.90228736</v>
      </c>
      <c r="M31" s="1">
        <v>0.90228736</v>
      </c>
      <c r="N31" s="164"/>
      <c r="O31" s="164"/>
      <c r="P31" s="164"/>
    </row>
    <row r="32" spans="1:16" ht="15" hidden="1">
      <c r="A32" s="134" t="s">
        <v>232</v>
      </c>
      <c r="B32" s="134"/>
      <c r="C32" s="134"/>
      <c r="D32" s="134"/>
      <c r="E32" s="134"/>
      <c r="F32" s="132" t="s">
        <v>235</v>
      </c>
      <c r="G32" s="132" t="s">
        <v>249</v>
      </c>
      <c r="H32" s="132"/>
      <c r="I32" s="133">
        <v>400</v>
      </c>
      <c r="J32" s="133">
        <f t="shared" si="0"/>
        <v>360.914944</v>
      </c>
      <c r="K32" s="133">
        <f t="shared" si="1"/>
        <v>360.914944</v>
      </c>
      <c r="L32" s="1">
        <v>0.90228736</v>
      </c>
      <c r="M32" s="1">
        <v>0.90228736</v>
      </c>
      <c r="N32" s="164"/>
      <c r="O32" s="164"/>
      <c r="P32" s="164"/>
    </row>
    <row r="33" spans="1:16" ht="15" hidden="1">
      <c r="A33" s="134" t="s">
        <v>232</v>
      </c>
      <c r="B33" s="134"/>
      <c r="C33" s="134"/>
      <c r="D33" s="134"/>
      <c r="E33" s="134"/>
      <c r="F33" s="132" t="s">
        <v>235</v>
      </c>
      <c r="G33" s="132" t="s">
        <v>238</v>
      </c>
      <c r="H33" s="132"/>
      <c r="I33" s="133">
        <v>350</v>
      </c>
      <c r="J33" s="133">
        <f t="shared" si="0"/>
        <v>315.800576</v>
      </c>
      <c r="K33" s="133">
        <f t="shared" si="1"/>
        <v>315.800576</v>
      </c>
      <c r="L33" s="1">
        <v>0.90228736</v>
      </c>
      <c r="M33" s="1">
        <v>0.90228736</v>
      </c>
      <c r="N33" s="164"/>
      <c r="O33" s="164"/>
      <c r="P33" s="164"/>
    </row>
    <row r="34" spans="1:16" ht="15" hidden="1">
      <c r="A34" s="129" t="s">
        <v>232</v>
      </c>
      <c r="B34" s="130"/>
      <c r="C34" s="130"/>
      <c r="D34" s="130"/>
      <c r="E34" s="131"/>
      <c r="F34" s="132" t="s">
        <v>235</v>
      </c>
      <c r="G34" s="132">
        <v>349</v>
      </c>
      <c r="H34" s="132"/>
      <c r="I34" s="133">
        <v>0</v>
      </c>
      <c r="J34" s="133">
        <f t="shared" si="0"/>
        <v>0</v>
      </c>
      <c r="K34" s="133">
        <f t="shared" si="1"/>
        <v>0</v>
      </c>
      <c r="L34" s="1">
        <v>0.90228736</v>
      </c>
      <c r="M34" s="1">
        <v>0.90228736</v>
      </c>
      <c r="N34" s="164"/>
      <c r="O34" s="164"/>
      <c r="P34" s="164"/>
    </row>
    <row r="35" spans="1:13" ht="15.75">
      <c r="A35" s="191" t="s">
        <v>250</v>
      </c>
      <c r="B35" s="188" t="s">
        <v>12</v>
      </c>
      <c r="C35" s="188" t="s">
        <v>13</v>
      </c>
      <c r="D35" s="188" t="s">
        <v>242</v>
      </c>
      <c r="E35" s="188" t="s">
        <v>229</v>
      </c>
      <c r="F35" s="188">
        <v>247</v>
      </c>
      <c r="G35" s="188">
        <v>223</v>
      </c>
      <c r="H35" s="188"/>
      <c r="I35" s="189">
        <v>753</v>
      </c>
      <c r="J35" s="189">
        <f t="shared" si="0"/>
        <v>679.42238208</v>
      </c>
      <c r="K35" s="189">
        <f t="shared" si="1"/>
        <v>679.42238208</v>
      </c>
      <c r="L35" s="1">
        <v>0.90228736</v>
      </c>
      <c r="M35" s="1">
        <v>0.90228736</v>
      </c>
    </row>
    <row r="36" spans="1:16" ht="15.75">
      <c r="A36" s="191" t="s">
        <v>251</v>
      </c>
      <c r="B36" s="188" t="s">
        <v>12</v>
      </c>
      <c r="C36" s="188" t="s">
        <v>13</v>
      </c>
      <c r="D36" s="188" t="s">
        <v>242</v>
      </c>
      <c r="E36" s="188" t="s">
        <v>229</v>
      </c>
      <c r="F36" s="188" t="s">
        <v>252</v>
      </c>
      <c r="G36" s="188" t="s">
        <v>253</v>
      </c>
      <c r="H36" s="188"/>
      <c r="I36" s="189">
        <v>2092.954</v>
      </c>
      <c r="J36" s="189">
        <f t="shared" si="0"/>
        <v>1888.4459392614401</v>
      </c>
      <c r="K36" s="189">
        <f t="shared" si="1"/>
        <v>1888.4459392614401</v>
      </c>
      <c r="L36" s="1">
        <v>0.90228736</v>
      </c>
      <c r="M36" s="1">
        <v>0.90228736</v>
      </c>
      <c r="N36" s="166"/>
      <c r="O36" s="166"/>
      <c r="P36" s="166"/>
    </row>
    <row r="37" spans="1:16" ht="15.75">
      <c r="A37" s="191" t="s">
        <v>254</v>
      </c>
      <c r="B37" s="188" t="s">
        <v>12</v>
      </c>
      <c r="C37" s="188" t="s">
        <v>13</v>
      </c>
      <c r="D37" s="188" t="s">
        <v>242</v>
      </c>
      <c r="E37" s="188" t="s">
        <v>229</v>
      </c>
      <c r="F37" s="188" t="s">
        <v>255</v>
      </c>
      <c r="G37" s="188" t="s">
        <v>253</v>
      </c>
      <c r="H37" s="188"/>
      <c r="I37" s="189">
        <v>85.996</v>
      </c>
      <c r="J37" s="189">
        <f t="shared" si="0"/>
        <v>77.59310381056</v>
      </c>
      <c r="K37" s="189">
        <f t="shared" si="1"/>
        <v>77.59310381056</v>
      </c>
      <c r="L37" s="1">
        <v>0.90228736</v>
      </c>
      <c r="M37" s="1">
        <v>0.90228736</v>
      </c>
      <c r="N37" s="166"/>
      <c r="O37" s="166"/>
      <c r="P37" s="166"/>
    </row>
    <row r="38" spans="1:16" ht="15.75">
      <c r="A38" s="191" t="s">
        <v>256</v>
      </c>
      <c r="B38" s="188" t="s">
        <v>12</v>
      </c>
      <c r="C38" s="188" t="s">
        <v>13</v>
      </c>
      <c r="D38" s="188" t="s">
        <v>242</v>
      </c>
      <c r="E38" s="188" t="s">
        <v>229</v>
      </c>
      <c r="F38" s="188" t="s">
        <v>257</v>
      </c>
      <c r="G38" s="188" t="s">
        <v>258</v>
      </c>
      <c r="H38" s="188"/>
      <c r="I38" s="189">
        <v>52</v>
      </c>
      <c r="J38" s="189">
        <f t="shared" si="0"/>
        <v>46.91894272</v>
      </c>
      <c r="K38" s="189">
        <f t="shared" si="1"/>
        <v>46.91894272</v>
      </c>
      <c r="L38" s="1">
        <v>0.90228736</v>
      </c>
      <c r="M38" s="1">
        <v>0.90228736</v>
      </c>
      <c r="N38" s="166"/>
      <c r="O38" s="166"/>
      <c r="P38" s="166"/>
    </row>
    <row r="39" spans="1:11" ht="15.75">
      <c r="A39" s="185" t="s">
        <v>259</v>
      </c>
      <c r="B39" s="178"/>
      <c r="C39" s="178" t="s">
        <v>13</v>
      </c>
      <c r="D39" s="178" t="s">
        <v>242</v>
      </c>
      <c r="E39" s="178" t="s">
        <v>260</v>
      </c>
      <c r="F39" s="178"/>
      <c r="G39" s="178"/>
      <c r="H39" s="178"/>
      <c r="I39" s="186">
        <f>I40+I41+I42</f>
        <v>440.99994000000004</v>
      </c>
      <c r="J39" s="186">
        <f>J40+J41+J42</f>
        <v>462.999504</v>
      </c>
      <c r="K39" s="186">
        <f>K40+K41+K42</f>
        <v>480.00046000000003</v>
      </c>
    </row>
    <row r="40" spans="1:13" ht="15.75">
      <c r="A40" s="191" t="s">
        <v>221</v>
      </c>
      <c r="B40" s="188" t="s">
        <v>12</v>
      </c>
      <c r="C40" s="188" t="s">
        <v>13</v>
      </c>
      <c r="D40" s="188" t="s">
        <v>242</v>
      </c>
      <c r="E40" s="188" t="s">
        <v>260</v>
      </c>
      <c r="F40" s="188" t="s">
        <v>222</v>
      </c>
      <c r="G40" s="188" t="s">
        <v>223</v>
      </c>
      <c r="H40" s="188"/>
      <c r="I40" s="189">
        <v>309.97</v>
      </c>
      <c r="J40" s="189">
        <v>325.452</v>
      </c>
      <c r="K40" s="189">
        <v>337.23</v>
      </c>
      <c r="L40" s="101">
        <v>1.05</v>
      </c>
      <c r="M40" s="1">
        <v>1.088</v>
      </c>
    </row>
    <row r="41" spans="1:13" ht="31.5">
      <c r="A41" s="191" t="s">
        <v>224</v>
      </c>
      <c r="B41" s="188" t="s">
        <v>12</v>
      </c>
      <c r="C41" s="188" t="s">
        <v>13</v>
      </c>
      <c r="D41" s="188" t="s">
        <v>242</v>
      </c>
      <c r="E41" s="188" t="s">
        <v>260</v>
      </c>
      <c r="F41" s="188" t="s">
        <v>225</v>
      </c>
      <c r="G41" s="188" t="s">
        <v>226</v>
      </c>
      <c r="H41" s="188"/>
      <c r="I41" s="189">
        <f>I40*30.2%</f>
        <v>93.61094</v>
      </c>
      <c r="J41" s="189">
        <f>J40*30.2%</f>
        <v>98.286504</v>
      </c>
      <c r="K41" s="189">
        <f>K40*30.2%</f>
        <v>101.84346000000001</v>
      </c>
      <c r="L41" s="101">
        <v>1.05</v>
      </c>
      <c r="M41" s="1">
        <v>1.088</v>
      </c>
    </row>
    <row r="42" spans="1:13" ht="15.75">
      <c r="A42" s="191" t="s">
        <v>234</v>
      </c>
      <c r="B42" s="188" t="s">
        <v>12</v>
      </c>
      <c r="C42" s="188" t="s">
        <v>13</v>
      </c>
      <c r="D42" s="188" t="s">
        <v>242</v>
      </c>
      <c r="E42" s="188">
        <v>9980077710</v>
      </c>
      <c r="F42" s="188" t="s">
        <v>235</v>
      </c>
      <c r="G42" s="188"/>
      <c r="H42" s="188"/>
      <c r="I42" s="189">
        <f>I43+I44</f>
        <v>37.419</v>
      </c>
      <c r="J42" s="189">
        <f>J43+J44</f>
        <v>39.261</v>
      </c>
      <c r="K42" s="189">
        <f>K43+K44</f>
        <v>40.927</v>
      </c>
      <c r="L42" s="101"/>
      <c r="M42" s="1">
        <v>1.0686</v>
      </c>
    </row>
    <row r="43" spans="1:16" ht="15" hidden="1">
      <c r="A43" s="134" t="s">
        <v>232</v>
      </c>
      <c r="B43" s="134"/>
      <c r="C43" s="134"/>
      <c r="D43" s="134"/>
      <c r="E43" s="134"/>
      <c r="F43" s="132" t="s">
        <v>235</v>
      </c>
      <c r="G43" s="132">
        <v>310</v>
      </c>
      <c r="H43" s="132"/>
      <c r="I43" s="133"/>
      <c r="J43" s="133">
        <f>I43*L43</f>
        <v>0</v>
      </c>
      <c r="K43" s="133">
        <f>I43*M43</f>
        <v>0</v>
      </c>
      <c r="L43" s="101"/>
      <c r="M43" s="164">
        <v>1.068</v>
      </c>
      <c r="N43" s="164"/>
      <c r="O43" s="164"/>
      <c r="P43" s="164"/>
    </row>
    <row r="44" spans="1:16" ht="15.75" hidden="1">
      <c r="A44" s="134" t="s">
        <v>232</v>
      </c>
      <c r="B44" s="134"/>
      <c r="C44" s="134"/>
      <c r="D44" s="134"/>
      <c r="E44" s="134"/>
      <c r="F44" s="132" t="s">
        <v>235</v>
      </c>
      <c r="G44" s="132" t="s">
        <v>238</v>
      </c>
      <c r="H44" s="132"/>
      <c r="I44" s="133">
        <v>37.419</v>
      </c>
      <c r="J44" s="189">
        <v>39.261</v>
      </c>
      <c r="K44" s="133">
        <v>40.927</v>
      </c>
      <c r="L44" s="101">
        <v>1.05</v>
      </c>
      <c r="M44" s="164"/>
      <c r="N44" s="164"/>
      <c r="O44" s="164"/>
      <c r="P44" s="164"/>
    </row>
    <row r="45" spans="1:13" ht="15.75">
      <c r="A45" s="185" t="s">
        <v>261</v>
      </c>
      <c r="B45" s="178"/>
      <c r="C45" s="178" t="s">
        <v>13</v>
      </c>
      <c r="D45" s="178" t="s">
        <v>242</v>
      </c>
      <c r="E45" s="178" t="s">
        <v>262</v>
      </c>
      <c r="F45" s="178"/>
      <c r="G45" s="178"/>
      <c r="H45" s="178"/>
      <c r="I45" s="186">
        <f>I46+I47+I48</f>
        <v>440.99974</v>
      </c>
      <c r="J45" s="186">
        <f>J46+J47+J48</f>
        <v>463.00039400000003</v>
      </c>
      <c r="K45" s="186">
        <f>K46+K47+K48</f>
        <v>480.000478</v>
      </c>
      <c r="L45" s="101"/>
      <c r="M45" s="1">
        <v>1.068</v>
      </c>
    </row>
    <row r="46" spans="1:14" ht="15.75">
      <c r="A46" s="191" t="s">
        <v>221</v>
      </c>
      <c r="B46" s="188" t="s">
        <v>12</v>
      </c>
      <c r="C46" s="188" t="s">
        <v>13</v>
      </c>
      <c r="D46" s="188" t="s">
        <v>242</v>
      </c>
      <c r="E46" s="188" t="s">
        <v>262</v>
      </c>
      <c r="F46" s="188" t="s">
        <v>222</v>
      </c>
      <c r="G46" s="188" t="s">
        <v>223</v>
      </c>
      <c r="H46" s="188"/>
      <c r="I46" s="189">
        <v>295.87</v>
      </c>
      <c r="J46" s="189">
        <v>310.647</v>
      </c>
      <c r="K46" s="189">
        <v>321.889</v>
      </c>
      <c r="L46" s="101">
        <v>1.05</v>
      </c>
      <c r="M46" s="1">
        <v>1.088</v>
      </c>
      <c r="N46" s="101"/>
    </row>
    <row r="47" spans="1:13" ht="31.5">
      <c r="A47" s="191" t="s">
        <v>224</v>
      </c>
      <c r="B47" s="188" t="s">
        <v>12</v>
      </c>
      <c r="C47" s="188" t="s">
        <v>13</v>
      </c>
      <c r="D47" s="188" t="s">
        <v>242</v>
      </c>
      <c r="E47" s="188" t="s">
        <v>262</v>
      </c>
      <c r="F47" s="188" t="s">
        <v>225</v>
      </c>
      <c r="G47" s="188" t="s">
        <v>226</v>
      </c>
      <c r="H47" s="188"/>
      <c r="I47" s="189">
        <f>I46*30.2%</f>
        <v>89.35274</v>
      </c>
      <c r="J47" s="189">
        <f>J46*30.2%</f>
        <v>93.815394</v>
      </c>
      <c r="K47" s="189">
        <f>K46*30.2%</f>
        <v>97.210478</v>
      </c>
      <c r="L47" s="101">
        <v>1.05</v>
      </c>
      <c r="M47" s="1">
        <v>1.088</v>
      </c>
    </row>
    <row r="48" spans="1:13" ht="15.75">
      <c r="A48" s="191" t="s">
        <v>234</v>
      </c>
      <c r="B48" s="188" t="s">
        <v>12</v>
      </c>
      <c r="C48" s="188" t="s">
        <v>13</v>
      </c>
      <c r="D48" s="188" t="s">
        <v>242</v>
      </c>
      <c r="E48" s="188">
        <v>9980077720</v>
      </c>
      <c r="F48" s="188" t="s">
        <v>235</v>
      </c>
      <c r="G48" s="188"/>
      <c r="H48" s="188"/>
      <c r="I48" s="189">
        <f>I49+I50</f>
        <v>55.777</v>
      </c>
      <c r="J48" s="189">
        <f>J49+J50</f>
        <v>58.538</v>
      </c>
      <c r="K48" s="189">
        <f>K49+K50</f>
        <v>60.901</v>
      </c>
      <c r="L48" s="101"/>
      <c r="M48" s="1">
        <v>1.0686</v>
      </c>
    </row>
    <row r="49" spans="1:16" ht="15" hidden="1">
      <c r="A49" s="134" t="s">
        <v>232</v>
      </c>
      <c r="B49" s="134"/>
      <c r="C49" s="134"/>
      <c r="D49" s="134"/>
      <c r="E49" s="134"/>
      <c r="F49" s="132" t="s">
        <v>235</v>
      </c>
      <c r="G49" s="132" t="s">
        <v>237</v>
      </c>
      <c r="H49" s="132"/>
      <c r="I49" s="133">
        <v>0</v>
      </c>
      <c r="J49" s="133">
        <f>I49*L49</f>
        <v>0</v>
      </c>
      <c r="K49" s="133">
        <f>I49*M49</f>
        <v>0</v>
      </c>
      <c r="L49" s="101"/>
      <c r="M49" s="164">
        <v>1.0686</v>
      </c>
      <c r="N49" s="164"/>
      <c r="O49" s="164"/>
      <c r="P49" s="164"/>
    </row>
    <row r="50" spans="1:16" ht="15" hidden="1">
      <c r="A50" s="134" t="s">
        <v>232</v>
      </c>
      <c r="B50" s="134"/>
      <c r="C50" s="134"/>
      <c r="D50" s="134"/>
      <c r="E50" s="134"/>
      <c r="F50" s="132" t="s">
        <v>235</v>
      </c>
      <c r="G50" s="132" t="s">
        <v>238</v>
      </c>
      <c r="H50" s="132"/>
      <c r="I50" s="133">
        <v>55.777</v>
      </c>
      <c r="J50" s="133">
        <v>58.538</v>
      </c>
      <c r="K50" s="133">
        <v>60.901</v>
      </c>
      <c r="L50" s="101">
        <v>1.05</v>
      </c>
      <c r="M50" s="1">
        <v>1.088</v>
      </c>
      <c r="N50" s="164"/>
      <c r="O50" s="164"/>
      <c r="P50" s="164"/>
    </row>
    <row r="51" spans="1:11" ht="15.75">
      <c r="A51" s="182" t="s">
        <v>263</v>
      </c>
      <c r="B51" s="183"/>
      <c r="C51" s="183" t="s">
        <v>13</v>
      </c>
      <c r="D51" s="183" t="s">
        <v>14</v>
      </c>
      <c r="E51" s="183"/>
      <c r="F51" s="183"/>
      <c r="G51" s="183"/>
      <c r="H51" s="183"/>
      <c r="I51" s="204">
        <f>I52</f>
        <v>1.07</v>
      </c>
      <c r="J51" s="204">
        <f>J52</f>
        <v>1.5</v>
      </c>
      <c r="K51" s="204">
        <f>K52</f>
        <v>0.98</v>
      </c>
    </row>
    <row r="52" spans="1:11" ht="15.75">
      <c r="A52" s="185" t="s">
        <v>264</v>
      </c>
      <c r="B52" s="178"/>
      <c r="C52" s="178" t="s">
        <v>13</v>
      </c>
      <c r="D52" s="178" t="s">
        <v>14</v>
      </c>
      <c r="E52" s="178" t="s">
        <v>265</v>
      </c>
      <c r="F52" s="178"/>
      <c r="G52" s="178"/>
      <c r="H52" s="178"/>
      <c r="I52" s="186">
        <f>I53</f>
        <v>1.07</v>
      </c>
      <c r="J52" s="186">
        <f>J53</f>
        <v>1.5</v>
      </c>
      <c r="K52" s="186">
        <f>K53</f>
        <v>0.98</v>
      </c>
    </row>
    <row r="53" spans="1:11" ht="15.75">
      <c r="A53" s="191" t="s">
        <v>234</v>
      </c>
      <c r="B53" s="188" t="s">
        <v>12</v>
      </c>
      <c r="C53" s="188" t="s">
        <v>13</v>
      </c>
      <c r="D53" s="188" t="s">
        <v>14</v>
      </c>
      <c r="E53" s="188" t="s">
        <v>265</v>
      </c>
      <c r="F53" s="188" t="s">
        <v>235</v>
      </c>
      <c r="G53" s="188" t="s">
        <v>236</v>
      </c>
      <c r="H53" s="188" t="s">
        <v>266</v>
      </c>
      <c r="I53" s="189">
        <f>'[1]Лист4'!D60</f>
        <v>1.07</v>
      </c>
      <c r="J53" s="189">
        <f>'[1]Лист4'!E60</f>
        <v>1.5</v>
      </c>
      <c r="K53" s="189">
        <f>'[1]Лист4'!F60</f>
        <v>0.98</v>
      </c>
    </row>
    <row r="54" spans="1:11" ht="15.75" hidden="1">
      <c r="A54" s="182" t="s">
        <v>277</v>
      </c>
      <c r="B54" s="183"/>
      <c r="C54" s="183" t="s">
        <v>13</v>
      </c>
      <c r="D54" s="183" t="s">
        <v>278</v>
      </c>
      <c r="E54" s="183"/>
      <c r="F54" s="183"/>
      <c r="G54" s="183"/>
      <c r="H54" s="183"/>
      <c r="I54" s="204">
        <f aca="true" t="shared" si="2" ref="I54:K55">I55</f>
        <v>0</v>
      </c>
      <c r="J54" s="204">
        <f t="shared" si="2"/>
        <v>0</v>
      </c>
      <c r="K54" s="204">
        <f t="shared" si="2"/>
        <v>0</v>
      </c>
    </row>
    <row r="55" spans="1:11" ht="15.75" hidden="1">
      <c r="A55" s="195" t="s">
        <v>279</v>
      </c>
      <c r="B55" s="30"/>
      <c r="C55" s="30" t="s">
        <v>13</v>
      </c>
      <c r="D55" s="30" t="s">
        <v>278</v>
      </c>
      <c r="E55" s="30" t="s">
        <v>280</v>
      </c>
      <c r="F55" s="30"/>
      <c r="G55" s="30"/>
      <c r="H55" s="30"/>
      <c r="I55" s="197">
        <f t="shared" si="2"/>
        <v>0</v>
      </c>
      <c r="J55" s="197">
        <f t="shared" si="2"/>
        <v>0</v>
      </c>
      <c r="K55" s="197">
        <f t="shared" si="2"/>
        <v>0</v>
      </c>
    </row>
    <row r="56" spans="1:13" ht="15.75" hidden="1">
      <c r="A56" s="187" t="s">
        <v>281</v>
      </c>
      <c r="B56" s="188" t="s">
        <v>12</v>
      </c>
      <c r="C56" s="188" t="s">
        <v>13</v>
      </c>
      <c r="D56" s="188" t="s">
        <v>278</v>
      </c>
      <c r="E56" s="188" t="s">
        <v>280</v>
      </c>
      <c r="F56" s="188" t="s">
        <v>282</v>
      </c>
      <c r="G56" s="188" t="s">
        <v>283</v>
      </c>
      <c r="H56" s="188"/>
      <c r="I56" s="189">
        <v>0</v>
      </c>
      <c r="J56" s="189">
        <f>I56*L56</f>
        <v>0</v>
      </c>
      <c r="K56" s="189">
        <f>I56*M56</f>
        <v>0</v>
      </c>
      <c r="L56" s="1">
        <v>0.90228736</v>
      </c>
      <c r="M56" s="1">
        <v>0.90228736</v>
      </c>
    </row>
    <row r="57" spans="1:13" ht="15.75">
      <c r="A57" s="182" t="s">
        <v>284</v>
      </c>
      <c r="B57" s="183"/>
      <c r="C57" s="183" t="s">
        <v>13</v>
      </c>
      <c r="D57" s="183" t="s">
        <v>285</v>
      </c>
      <c r="E57" s="183"/>
      <c r="F57" s="183"/>
      <c r="G57" s="183"/>
      <c r="H57" s="183"/>
      <c r="I57" s="204">
        <f>I58+I60+I66</f>
        <v>5309.55862</v>
      </c>
      <c r="J57" s="204">
        <f>J58+J60+J66</f>
        <v>4845.779388853042</v>
      </c>
      <c r="K57" s="204">
        <f>K58+K60+K66</f>
        <v>4845.779388853042</v>
      </c>
      <c r="M57" s="101"/>
    </row>
    <row r="58" spans="1:11" ht="15.75">
      <c r="A58" s="185" t="s">
        <v>286</v>
      </c>
      <c r="B58" s="178"/>
      <c r="C58" s="178" t="s">
        <v>13</v>
      </c>
      <c r="D58" s="178" t="s">
        <v>285</v>
      </c>
      <c r="E58" s="178" t="s">
        <v>287</v>
      </c>
      <c r="F58" s="178"/>
      <c r="G58" s="178"/>
      <c r="H58" s="178"/>
      <c r="I58" s="186">
        <f>I59</f>
        <v>15</v>
      </c>
      <c r="J58" s="186">
        <f>J59</f>
        <v>13.534310399999999</v>
      </c>
      <c r="K58" s="186">
        <f>K59</f>
        <v>13.534310399999999</v>
      </c>
    </row>
    <row r="59" spans="1:13" ht="15.75">
      <c r="A59" s="191" t="s">
        <v>234</v>
      </c>
      <c r="B59" s="188" t="s">
        <v>12</v>
      </c>
      <c r="C59" s="188" t="s">
        <v>13</v>
      </c>
      <c r="D59" s="188" t="s">
        <v>285</v>
      </c>
      <c r="E59" s="188" t="s">
        <v>287</v>
      </c>
      <c r="F59" s="188">
        <v>244</v>
      </c>
      <c r="G59" s="188">
        <v>226</v>
      </c>
      <c r="H59" s="188"/>
      <c r="I59" s="189">
        <v>15</v>
      </c>
      <c r="J59" s="189">
        <f>I59*L59</f>
        <v>13.534310399999999</v>
      </c>
      <c r="K59" s="189">
        <f>I59*M59</f>
        <v>13.534310399999999</v>
      </c>
      <c r="L59" s="1">
        <v>0.90228736</v>
      </c>
      <c r="M59" s="1">
        <v>0.90228736</v>
      </c>
    </row>
    <row r="60" spans="1:11" ht="15.75">
      <c r="A60" s="207" t="s">
        <v>288</v>
      </c>
      <c r="B60" s="178"/>
      <c r="C60" s="178" t="s">
        <v>13</v>
      </c>
      <c r="D60" s="178" t="s">
        <v>285</v>
      </c>
      <c r="E60" s="178" t="s">
        <v>289</v>
      </c>
      <c r="F60" s="178"/>
      <c r="G60" s="178"/>
      <c r="H60" s="178"/>
      <c r="I60" s="186">
        <f>I61</f>
        <v>563.2</v>
      </c>
      <c r="J60" s="186">
        <f>J61</f>
        <v>563.2</v>
      </c>
      <c r="K60" s="186">
        <f>K61</f>
        <v>563.2</v>
      </c>
    </row>
    <row r="61" spans="1:11" ht="15.75">
      <c r="A61" s="191" t="s">
        <v>234</v>
      </c>
      <c r="B61" s="188" t="s">
        <v>12</v>
      </c>
      <c r="C61" s="188" t="s">
        <v>13</v>
      </c>
      <c r="D61" s="188" t="s">
        <v>285</v>
      </c>
      <c r="E61" s="188">
        <v>9980077730</v>
      </c>
      <c r="F61" s="188" t="s">
        <v>235</v>
      </c>
      <c r="G61" s="188"/>
      <c r="H61" s="188"/>
      <c r="I61" s="189">
        <f>I62+I63+I64+I65</f>
        <v>563.2</v>
      </c>
      <c r="J61" s="189">
        <f>J62+J63+J64+J65</f>
        <v>563.2</v>
      </c>
      <c r="K61" s="189">
        <f>K62+K63+K64+K65</f>
        <v>563.2</v>
      </c>
    </row>
    <row r="62" spans="1:16" ht="15" hidden="1">
      <c r="A62" s="134" t="s">
        <v>232</v>
      </c>
      <c r="B62" s="134"/>
      <c r="C62" s="134"/>
      <c r="D62" s="134"/>
      <c r="E62" s="134"/>
      <c r="F62" s="132" t="s">
        <v>235</v>
      </c>
      <c r="G62" s="132">
        <v>225</v>
      </c>
      <c r="H62" s="132"/>
      <c r="I62" s="133">
        <v>100</v>
      </c>
      <c r="J62" s="133">
        <f>I62</f>
        <v>100</v>
      </c>
      <c r="K62" s="133">
        <f>I62</f>
        <v>100</v>
      </c>
      <c r="L62" s="164"/>
      <c r="M62" s="164"/>
      <c r="N62" s="164"/>
      <c r="O62" s="164"/>
      <c r="P62" s="164"/>
    </row>
    <row r="63" spans="1:16" ht="15" hidden="1">
      <c r="A63" s="134" t="s">
        <v>232</v>
      </c>
      <c r="B63" s="134"/>
      <c r="C63" s="134"/>
      <c r="D63" s="134"/>
      <c r="E63" s="134"/>
      <c r="F63" s="132" t="s">
        <v>235</v>
      </c>
      <c r="G63" s="132" t="s">
        <v>236</v>
      </c>
      <c r="H63" s="132"/>
      <c r="I63" s="133">
        <v>113.2</v>
      </c>
      <c r="J63" s="133">
        <f>I63</f>
        <v>113.2</v>
      </c>
      <c r="K63" s="133">
        <f>I63</f>
        <v>113.2</v>
      </c>
      <c r="L63" s="164"/>
      <c r="M63" s="164"/>
      <c r="N63" s="164"/>
      <c r="O63" s="164"/>
      <c r="P63" s="164"/>
    </row>
    <row r="64" spans="1:16" ht="15" hidden="1">
      <c r="A64" s="134" t="s">
        <v>232</v>
      </c>
      <c r="B64" s="134"/>
      <c r="C64" s="134"/>
      <c r="D64" s="134"/>
      <c r="E64" s="134"/>
      <c r="F64" s="132" t="s">
        <v>235</v>
      </c>
      <c r="G64" s="132">
        <v>310</v>
      </c>
      <c r="H64" s="132"/>
      <c r="I64" s="133">
        <v>150</v>
      </c>
      <c r="J64" s="133">
        <f>I64</f>
        <v>150</v>
      </c>
      <c r="K64" s="133">
        <f>I64</f>
        <v>150</v>
      </c>
      <c r="L64" s="164"/>
      <c r="M64" s="164"/>
      <c r="N64" s="164"/>
      <c r="O64" s="164"/>
      <c r="P64" s="164"/>
    </row>
    <row r="65" spans="1:16" ht="15" hidden="1">
      <c r="A65" s="134" t="s">
        <v>232</v>
      </c>
      <c r="B65" s="134"/>
      <c r="C65" s="134"/>
      <c r="D65" s="134"/>
      <c r="E65" s="134"/>
      <c r="F65" s="132" t="s">
        <v>235</v>
      </c>
      <c r="G65" s="132" t="s">
        <v>238</v>
      </c>
      <c r="H65" s="132"/>
      <c r="I65" s="133">
        <f>150+50</f>
        <v>200</v>
      </c>
      <c r="J65" s="133">
        <f>I65</f>
        <v>200</v>
      </c>
      <c r="K65" s="133">
        <f>I65</f>
        <v>200</v>
      </c>
      <c r="L65" s="164"/>
      <c r="M65" s="164"/>
      <c r="N65" s="164"/>
      <c r="O65" s="164"/>
      <c r="P65" s="164"/>
    </row>
    <row r="66" spans="1:11" ht="15.75">
      <c r="A66" s="185" t="s">
        <v>290</v>
      </c>
      <c r="B66" s="178"/>
      <c r="C66" s="178" t="s">
        <v>13</v>
      </c>
      <c r="D66" s="178" t="s">
        <v>285</v>
      </c>
      <c r="E66" s="178" t="s">
        <v>291</v>
      </c>
      <c r="F66" s="178"/>
      <c r="G66" s="178"/>
      <c r="H66" s="178"/>
      <c r="I66" s="186">
        <f>I67</f>
        <v>4731.35862</v>
      </c>
      <c r="J66" s="186">
        <f>J67</f>
        <v>4269.045078453042</v>
      </c>
      <c r="K66" s="186">
        <f>K67</f>
        <v>4269.045078453042</v>
      </c>
    </row>
    <row r="67" spans="1:13" ht="31.5">
      <c r="A67" s="187" t="s">
        <v>292</v>
      </c>
      <c r="B67" s="188" t="s">
        <v>12</v>
      </c>
      <c r="C67" s="188" t="s">
        <v>13</v>
      </c>
      <c r="D67" s="188" t="s">
        <v>285</v>
      </c>
      <c r="E67" s="188" t="s">
        <v>291</v>
      </c>
      <c r="F67" s="188" t="s">
        <v>293</v>
      </c>
      <c r="G67" s="188" t="s">
        <v>294</v>
      </c>
      <c r="H67" s="188"/>
      <c r="I67" s="189">
        <f>I68+I69+I70+I71+I72+I73+I74+I75</f>
        <v>4731.35862</v>
      </c>
      <c r="J67" s="189">
        <f>J68+J69+J70+J71+J72+J73+J74+J75</f>
        <v>4269.045078453042</v>
      </c>
      <c r="K67" s="189">
        <f>K68+K69+K70+K71+K72+K73+K74+K75</f>
        <v>4269.045078453042</v>
      </c>
      <c r="L67" s="1">
        <v>0.90228736</v>
      </c>
      <c r="M67" s="1">
        <v>0.90228736</v>
      </c>
    </row>
    <row r="68" spans="1:16" ht="15" hidden="1">
      <c r="A68" s="134" t="s">
        <v>232</v>
      </c>
      <c r="B68" s="134"/>
      <c r="C68" s="134"/>
      <c r="D68" s="134"/>
      <c r="E68" s="134"/>
      <c r="F68" s="132">
        <v>111</v>
      </c>
      <c r="G68" s="132">
        <v>211</v>
      </c>
      <c r="H68" s="132"/>
      <c r="I68" s="133">
        <v>2898.31</v>
      </c>
      <c r="J68" s="133">
        <f aca="true" t="shared" si="3" ref="J68:J75">I68*L68</f>
        <v>2615.1084783615997</v>
      </c>
      <c r="K68" s="133">
        <f aca="true" t="shared" si="4" ref="K68:K75">M68*I68</f>
        <v>2615.1084783615997</v>
      </c>
      <c r="L68" s="1">
        <v>0.90228736</v>
      </c>
      <c r="M68" s="1">
        <v>0.90228736</v>
      </c>
      <c r="N68" s="164"/>
      <c r="O68" s="164"/>
      <c r="P68" s="164"/>
    </row>
    <row r="69" spans="1:16" ht="15" hidden="1">
      <c r="A69" s="134" t="s">
        <v>232</v>
      </c>
      <c r="B69" s="134"/>
      <c r="C69" s="134"/>
      <c r="D69" s="134"/>
      <c r="E69" s="134"/>
      <c r="F69" s="132">
        <v>119</v>
      </c>
      <c r="G69" s="132">
        <v>213</v>
      </c>
      <c r="H69" s="132"/>
      <c r="I69" s="133">
        <f>I68*30.2%</f>
        <v>875.2896199999999</v>
      </c>
      <c r="J69" s="133">
        <f t="shared" si="3"/>
        <v>789.7627604652031</v>
      </c>
      <c r="K69" s="133">
        <f t="shared" si="4"/>
        <v>789.7627604652031</v>
      </c>
      <c r="L69" s="1">
        <v>0.90228736</v>
      </c>
      <c r="M69" s="1">
        <v>0.90228736</v>
      </c>
      <c r="N69" s="164"/>
      <c r="O69" s="164"/>
      <c r="P69" s="164"/>
    </row>
    <row r="70" spans="1:16" ht="15" hidden="1">
      <c r="A70" s="134" t="s">
        <v>232</v>
      </c>
      <c r="B70" s="134"/>
      <c r="C70" s="134"/>
      <c r="D70" s="134"/>
      <c r="E70" s="134"/>
      <c r="F70" s="132">
        <v>244</v>
      </c>
      <c r="G70" s="132">
        <v>221</v>
      </c>
      <c r="H70" s="132"/>
      <c r="I70" s="133">
        <v>67.44</v>
      </c>
      <c r="J70" s="133">
        <f t="shared" si="3"/>
        <v>60.8502595584</v>
      </c>
      <c r="K70" s="133">
        <f t="shared" si="4"/>
        <v>60.8502595584</v>
      </c>
      <c r="L70" s="1">
        <v>0.90228736</v>
      </c>
      <c r="M70" s="1">
        <v>0.90228736</v>
      </c>
      <c r="N70" s="164"/>
      <c r="O70" s="164"/>
      <c r="P70" s="164"/>
    </row>
    <row r="71" spans="1:16" ht="15" hidden="1">
      <c r="A71" s="134" t="s">
        <v>232</v>
      </c>
      <c r="B71" s="134"/>
      <c r="C71" s="134"/>
      <c r="D71" s="134"/>
      <c r="E71" s="134"/>
      <c r="F71" s="132">
        <v>244</v>
      </c>
      <c r="G71" s="132">
        <v>225</v>
      </c>
      <c r="H71" s="132"/>
      <c r="I71" s="133">
        <v>70</v>
      </c>
      <c r="J71" s="133">
        <f t="shared" si="3"/>
        <v>63.1601152</v>
      </c>
      <c r="K71" s="133">
        <f t="shared" si="4"/>
        <v>63.1601152</v>
      </c>
      <c r="L71" s="1">
        <v>0.90228736</v>
      </c>
      <c r="M71" s="1">
        <v>0.90228736</v>
      </c>
      <c r="N71" s="164"/>
      <c r="O71" s="164"/>
      <c r="P71" s="164"/>
    </row>
    <row r="72" spans="1:16" ht="15" hidden="1">
      <c r="A72" s="134" t="s">
        <v>232</v>
      </c>
      <c r="B72" s="134"/>
      <c r="C72" s="134"/>
      <c r="D72" s="134"/>
      <c r="E72" s="134"/>
      <c r="F72" s="132">
        <v>244</v>
      </c>
      <c r="G72" s="132">
        <v>226</v>
      </c>
      <c r="H72" s="132"/>
      <c r="I72" s="133">
        <v>60.43</v>
      </c>
      <c r="J72" s="133">
        <f t="shared" si="3"/>
        <v>54.5252251648</v>
      </c>
      <c r="K72" s="133">
        <f t="shared" si="4"/>
        <v>54.5252251648</v>
      </c>
      <c r="L72" s="1">
        <v>0.90228736</v>
      </c>
      <c r="M72" s="1">
        <v>0.90228736</v>
      </c>
      <c r="N72" s="164"/>
      <c r="O72" s="164"/>
      <c r="P72" s="164"/>
    </row>
    <row r="73" spans="1:16" ht="15" hidden="1">
      <c r="A73" s="134" t="s">
        <v>232</v>
      </c>
      <c r="B73" s="134"/>
      <c r="C73" s="134"/>
      <c r="D73" s="134"/>
      <c r="E73" s="134"/>
      <c r="F73" s="132">
        <v>244</v>
      </c>
      <c r="G73" s="132">
        <v>310</v>
      </c>
      <c r="H73" s="132"/>
      <c r="I73" s="133">
        <v>530</v>
      </c>
      <c r="J73" s="133">
        <f t="shared" si="3"/>
        <v>478.2123008</v>
      </c>
      <c r="K73" s="133">
        <f t="shared" si="4"/>
        <v>478.2123008</v>
      </c>
      <c r="L73" s="1">
        <v>0.90228736</v>
      </c>
      <c r="M73" s="1">
        <v>0.90228736</v>
      </c>
      <c r="N73" s="164"/>
      <c r="O73" s="164"/>
      <c r="P73" s="164"/>
    </row>
    <row r="74" spans="1:16" ht="15" hidden="1">
      <c r="A74" s="134" t="s">
        <v>232</v>
      </c>
      <c r="B74" s="134"/>
      <c r="C74" s="134"/>
      <c r="D74" s="134"/>
      <c r="E74" s="134"/>
      <c r="F74" s="132">
        <v>244</v>
      </c>
      <c r="G74" s="132">
        <v>346</v>
      </c>
      <c r="H74" s="132"/>
      <c r="I74" s="133">
        <v>200</v>
      </c>
      <c r="J74" s="133">
        <f t="shared" si="3"/>
        <v>180.457472</v>
      </c>
      <c r="K74" s="133">
        <f t="shared" si="4"/>
        <v>180.457472</v>
      </c>
      <c r="L74" s="1">
        <v>0.90228736</v>
      </c>
      <c r="M74" s="1">
        <v>0.90228736</v>
      </c>
      <c r="N74" s="164"/>
      <c r="O74" s="164"/>
      <c r="P74" s="164"/>
    </row>
    <row r="75" spans="1:16" ht="15" hidden="1">
      <c r="A75" s="134" t="s">
        <v>232</v>
      </c>
      <c r="B75" s="134"/>
      <c r="C75" s="134"/>
      <c r="D75" s="134"/>
      <c r="E75" s="134"/>
      <c r="F75" s="132">
        <v>852</v>
      </c>
      <c r="G75" s="132">
        <v>291</v>
      </c>
      <c r="H75" s="132"/>
      <c r="I75" s="133">
        <v>29.889</v>
      </c>
      <c r="J75" s="133">
        <f t="shared" si="3"/>
        <v>26.96846690304</v>
      </c>
      <c r="K75" s="133">
        <f t="shared" si="4"/>
        <v>26.96846690304</v>
      </c>
      <c r="L75" s="1">
        <v>0.90228736</v>
      </c>
      <c r="M75" s="1">
        <v>0.90228736</v>
      </c>
      <c r="N75" s="164"/>
      <c r="O75" s="164"/>
      <c r="P75" s="164"/>
    </row>
    <row r="76" spans="1:11" ht="15.75">
      <c r="A76" s="202" t="s">
        <v>295</v>
      </c>
      <c r="B76" s="203"/>
      <c r="C76" s="183" t="s">
        <v>218</v>
      </c>
      <c r="D76" s="183" t="s">
        <v>15</v>
      </c>
      <c r="E76" s="183"/>
      <c r="F76" s="183"/>
      <c r="G76" s="183"/>
      <c r="H76" s="183"/>
      <c r="I76" s="204">
        <f aca="true" t="shared" si="5" ref="I76:K78">I77</f>
        <v>4096</v>
      </c>
      <c r="J76" s="204">
        <f t="shared" si="5"/>
        <v>4287</v>
      </c>
      <c r="K76" s="204">
        <f t="shared" si="5"/>
        <v>4438</v>
      </c>
    </row>
    <row r="77" spans="1:11" ht="15.75">
      <c r="A77" s="195" t="s">
        <v>296</v>
      </c>
      <c r="B77" s="30"/>
      <c r="C77" s="30" t="s">
        <v>218</v>
      </c>
      <c r="D77" s="30" t="s">
        <v>22</v>
      </c>
      <c r="E77" s="30"/>
      <c r="F77" s="30"/>
      <c r="G77" s="30"/>
      <c r="H77" s="30"/>
      <c r="I77" s="197">
        <f>I78</f>
        <v>4096</v>
      </c>
      <c r="J77" s="197">
        <f t="shared" si="5"/>
        <v>4287</v>
      </c>
      <c r="K77" s="197">
        <f t="shared" si="5"/>
        <v>4438</v>
      </c>
    </row>
    <row r="78" spans="1:11" ht="15.75">
      <c r="A78" s="195" t="s">
        <v>297</v>
      </c>
      <c r="B78" s="30"/>
      <c r="C78" s="30" t="s">
        <v>218</v>
      </c>
      <c r="D78" s="30" t="s">
        <v>22</v>
      </c>
      <c r="E78" s="30" t="s">
        <v>298</v>
      </c>
      <c r="F78" s="30"/>
      <c r="G78" s="30"/>
      <c r="H78" s="30"/>
      <c r="I78" s="197">
        <f>I79</f>
        <v>4096</v>
      </c>
      <c r="J78" s="197">
        <f t="shared" si="5"/>
        <v>4287</v>
      </c>
      <c r="K78" s="197">
        <f t="shared" si="5"/>
        <v>4438</v>
      </c>
    </row>
    <row r="79" spans="1:11" ht="15.75">
      <c r="A79" s="187" t="s">
        <v>299</v>
      </c>
      <c r="B79" s="188" t="s">
        <v>12</v>
      </c>
      <c r="C79" s="188" t="s">
        <v>218</v>
      </c>
      <c r="D79" s="188" t="s">
        <v>22</v>
      </c>
      <c r="E79" s="188" t="s">
        <v>298</v>
      </c>
      <c r="F79" s="188" t="s">
        <v>300</v>
      </c>
      <c r="G79" s="188" t="s">
        <v>301</v>
      </c>
      <c r="H79" s="188" t="s">
        <v>302</v>
      </c>
      <c r="I79" s="189">
        <f>'[1]Лист4'!D48</f>
        <v>4096</v>
      </c>
      <c r="J79" s="189">
        <f>'[1]Лист4'!E48</f>
        <v>4287</v>
      </c>
      <c r="K79" s="189">
        <f>'[1]Лист4'!F48</f>
        <v>4438</v>
      </c>
    </row>
    <row r="80" spans="1:11" ht="15.75">
      <c r="A80" s="202" t="s">
        <v>303</v>
      </c>
      <c r="B80" s="203"/>
      <c r="C80" s="183" t="s">
        <v>22</v>
      </c>
      <c r="D80" s="183" t="s">
        <v>15</v>
      </c>
      <c r="E80" s="183"/>
      <c r="F80" s="183"/>
      <c r="G80" s="183"/>
      <c r="H80" s="183"/>
      <c r="I80" s="204">
        <f>I81+I84</f>
        <v>5000</v>
      </c>
      <c r="J80" s="204">
        <f>J81+J84</f>
        <v>4511.4367999999995</v>
      </c>
      <c r="K80" s="204">
        <f>K81+K84</f>
        <v>4511.4367999999995</v>
      </c>
    </row>
    <row r="81" spans="1:11" ht="15.75">
      <c r="A81" s="185" t="s">
        <v>304</v>
      </c>
      <c r="B81" s="178"/>
      <c r="C81" s="178" t="s">
        <v>22</v>
      </c>
      <c r="D81" s="178" t="s">
        <v>305</v>
      </c>
      <c r="E81" s="178"/>
      <c r="F81" s="178"/>
      <c r="G81" s="178"/>
      <c r="H81" s="178"/>
      <c r="I81" s="186">
        <f>I82</f>
        <v>2000</v>
      </c>
      <c r="J81" s="186">
        <f>J82</f>
        <v>1804.57472</v>
      </c>
      <c r="K81" s="186">
        <f>K82</f>
        <v>1804.57472</v>
      </c>
    </row>
    <row r="82" spans="1:11" ht="15.75">
      <c r="A82" s="185" t="s">
        <v>306</v>
      </c>
      <c r="B82" s="178"/>
      <c r="C82" s="178" t="s">
        <v>22</v>
      </c>
      <c r="D82" s="178" t="s">
        <v>305</v>
      </c>
      <c r="E82" s="178" t="s">
        <v>307</v>
      </c>
      <c r="F82" s="178"/>
      <c r="G82" s="178"/>
      <c r="H82" s="178"/>
      <c r="I82" s="186">
        <f>I83</f>
        <v>2000</v>
      </c>
      <c r="J82" s="186">
        <f>J83</f>
        <v>1804.57472</v>
      </c>
      <c r="K82" s="186">
        <f>K83</f>
        <v>1804.57472</v>
      </c>
    </row>
    <row r="83" spans="1:13" ht="15.75">
      <c r="A83" s="187" t="s">
        <v>308</v>
      </c>
      <c r="B83" s="188" t="s">
        <v>12</v>
      </c>
      <c r="C83" s="188" t="s">
        <v>22</v>
      </c>
      <c r="D83" s="52" t="s">
        <v>305</v>
      </c>
      <c r="E83" s="188">
        <v>9980020680</v>
      </c>
      <c r="F83" s="188">
        <v>870</v>
      </c>
      <c r="G83" s="188">
        <v>296</v>
      </c>
      <c r="H83" s="188"/>
      <c r="I83" s="189">
        <v>2000</v>
      </c>
      <c r="J83" s="189">
        <f>I83*L83</f>
        <v>1804.57472</v>
      </c>
      <c r="K83" s="189">
        <f>I83*M83</f>
        <v>1804.57472</v>
      </c>
      <c r="L83" s="1">
        <v>0.90228736</v>
      </c>
      <c r="M83" s="1">
        <v>0.90228736</v>
      </c>
    </row>
    <row r="84" spans="1:11" ht="15.75">
      <c r="A84" s="185" t="s">
        <v>309</v>
      </c>
      <c r="B84" s="178"/>
      <c r="C84" s="178" t="s">
        <v>22</v>
      </c>
      <c r="D84" s="178" t="s">
        <v>310</v>
      </c>
      <c r="E84" s="178"/>
      <c r="F84" s="178"/>
      <c r="G84" s="178"/>
      <c r="H84" s="178"/>
      <c r="I84" s="186">
        <f>I85</f>
        <v>3000</v>
      </c>
      <c r="J84" s="186">
        <f>J85</f>
        <v>2706.86208</v>
      </c>
      <c r="K84" s="186">
        <f>K85</f>
        <v>2706.86208</v>
      </c>
    </row>
    <row r="85" spans="1:11" ht="15.75">
      <c r="A85" s="185" t="s">
        <v>311</v>
      </c>
      <c r="B85" s="178"/>
      <c r="C85" s="178" t="s">
        <v>22</v>
      </c>
      <c r="D85" s="178" t="s">
        <v>310</v>
      </c>
      <c r="E85" s="178" t="s">
        <v>307</v>
      </c>
      <c r="F85" s="178"/>
      <c r="G85" s="178"/>
      <c r="H85" s="178"/>
      <c r="I85" s="186">
        <f>I86</f>
        <v>3000</v>
      </c>
      <c r="J85" s="186">
        <f>J86</f>
        <v>2706.86208</v>
      </c>
      <c r="K85" s="186">
        <f>K86</f>
        <v>2706.86208</v>
      </c>
    </row>
    <row r="86" spans="1:13" ht="15.75">
      <c r="A86" s="187" t="s">
        <v>308</v>
      </c>
      <c r="B86" s="188" t="s">
        <v>12</v>
      </c>
      <c r="C86" s="188" t="s">
        <v>22</v>
      </c>
      <c r="D86" s="188">
        <v>10</v>
      </c>
      <c r="E86" s="188">
        <v>9980020680</v>
      </c>
      <c r="F86" s="188">
        <v>870</v>
      </c>
      <c r="G86" s="188">
        <v>296</v>
      </c>
      <c r="H86" s="188"/>
      <c r="I86" s="189">
        <v>3000</v>
      </c>
      <c r="J86" s="189">
        <f>I86*L86</f>
        <v>2706.86208</v>
      </c>
      <c r="K86" s="189">
        <f>I86*M86</f>
        <v>2706.86208</v>
      </c>
      <c r="L86" s="1">
        <v>0.90228736</v>
      </c>
      <c r="M86" s="1">
        <v>0.90228736</v>
      </c>
    </row>
    <row r="87" spans="1:13" ht="15.75">
      <c r="A87" s="202" t="s">
        <v>315</v>
      </c>
      <c r="B87" s="203"/>
      <c r="C87" s="183" t="s">
        <v>242</v>
      </c>
      <c r="D87" s="183" t="s">
        <v>15</v>
      </c>
      <c r="E87" s="183"/>
      <c r="F87" s="183"/>
      <c r="G87" s="183"/>
      <c r="H87" s="183"/>
      <c r="I87" s="204">
        <f>I88+I92+I96+I106</f>
        <v>42162.236404</v>
      </c>
      <c r="J87" s="204">
        <f>J88+J92+J96+J106</f>
        <v>44711.60246550073</v>
      </c>
      <c r="K87" s="204">
        <f>K88+K92+K96+K106</f>
        <v>44711.60246550073</v>
      </c>
      <c r="M87" s="101"/>
    </row>
    <row r="88" spans="1:11" ht="15.75">
      <c r="A88" s="185" t="s">
        <v>316</v>
      </c>
      <c r="B88" s="178"/>
      <c r="C88" s="178" t="s">
        <v>242</v>
      </c>
      <c r="D88" s="178" t="s">
        <v>14</v>
      </c>
      <c r="E88" s="178"/>
      <c r="F88" s="178"/>
      <c r="G88" s="178"/>
      <c r="H88" s="178"/>
      <c r="I88" s="186">
        <f>I89</f>
        <v>1661.224404</v>
      </c>
      <c r="J88" s="186">
        <f>J89</f>
        <v>1498.9017818527334</v>
      </c>
      <c r="K88" s="186">
        <f>K89</f>
        <v>1498.9017818527334</v>
      </c>
    </row>
    <row r="89" spans="1:11" ht="15.75">
      <c r="A89" s="185" t="s">
        <v>317</v>
      </c>
      <c r="B89" s="178"/>
      <c r="C89" s="178" t="s">
        <v>242</v>
      </c>
      <c r="D89" s="178" t="s">
        <v>14</v>
      </c>
      <c r="E89" s="178" t="s">
        <v>229</v>
      </c>
      <c r="F89" s="178"/>
      <c r="G89" s="178"/>
      <c r="H89" s="178"/>
      <c r="I89" s="186">
        <f>I90+I91</f>
        <v>1661.224404</v>
      </c>
      <c r="J89" s="186">
        <f>J90+J91</f>
        <v>1498.9017818527334</v>
      </c>
      <c r="K89" s="186">
        <f>K90+K91</f>
        <v>1498.9017818527334</v>
      </c>
    </row>
    <row r="90" spans="1:13" ht="15.75">
      <c r="A90" s="191" t="s">
        <v>221</v>
      </c>
      <c r="B90" s="188" t="s">
        <v>12</v>
      </c>
      <c r="C90" s="188" t="s">
        <v>242</v>
      </c>
      <c r="D90" s="188" t="s">
        <v>14</v>
      </c>
      <c r="E90" s="188" t="s">
        <v>229</v>
      </c>
      <c r="F90" s="188" t="s">
        <v>222</v>
      </c>
      <c r="G90" s="188" t="s">
        <v>223</v>
      </c>
      <c r="H90" s="188"/>
      <c r="I90" s="189">
        <v>1275.902</v>
      </c>
      <c r="J90" s="189">
        <f>I90*L90</f>
        <v>1151.23024719872</v>
      </c>
      <c r="K90" s="189">
        <f>I90*M90</f>
        <v>1151.23024719872</v>
      </c>
      <c r="L90" s="1">
        <v>0.90228736</v>
      </c>
      <c r="M90" s="1">
        <v>0.90228736</v>
      </c>
    </row>
    <row r="91" spans="1:13" ht="31.5">
      <c r="A91" s="191" t="s">
        <v>224</v>
      </c>
      <c r="B91" s="188" t="s">
        <v>12</v>
      </c>
      <c r="C91" s="188" t="s">
        <v>242</v>
      </c>
      <c r="D91" s="188" t="s">
        <v>14</v>
      </c>
      <c r="E91" s="188" t="s">
        <v>229</v>
      </c>
      <c r="F91" s="188" t="s">
        <v>225</v>
      </c>
      <c r="G91" s="188" t="s">
        <v>226</v>
      </c>
      <c r="H91" s="188"/>
      <c r="I91" s="189">
        <f>I90*30.2%</f>
        <v>385.322404</v>
      </c>
      <c r="J91" s="189">
        <f>I91*L91</f>
        <v>347.67153465401344</v>
      </c>
      <c r="K91" s="189">
        <f>I91*M91</f>
        <v>347.67153465401344</v>
      </c>
      <c r="L91" s="1">
        <v>0.90228736</v>
      </c>
      <c r="M91" s="1">
        <v>0.90228736</v>
      </c>
    </row>
    <row r="92" spans="1:11" ht="15.75">
      <c r="A92" s="185" t="s">
        <v>318</v>
      </c>
      <c r="B92" s="178"/>
      <c r="C92" s="178" t="s">
        <v>242</v>
      </c>
      <c r="D92" s="178" t="s">
        <v>268</v>
      </c>
      <c r="E92" s="178"/>
      <c r="F92" s="178"/>
      <c r="G92" s="178"/>
      <c r="H92" s="178"/>
      <c r="I92" s="186">
        <f>I93</f>
        <v>930</v>
      </c>
      <c r="J92" s="186">
        <f>J93</f>
        <v>839.1272448</v>
      </c>
      <c r="K92" s="186">
        <f>K93</f>
        <v>839.1272448</v>
      </c>
    </row>
    <row r="93" spans="1:11" ht="15.75">
      <c r="A93" s="185" t="s">
        <v>319</v>
      </c>
      <c r="B93" s="178"/>
      <c r="C93" s="178" t="s">
        <v>242</v>
      </c>
      <c r="D93" s="178" t="s">
        <v>268</v>
      </c>
      <c r="E93" s="178" t="s">
        <v>320</v>
      </c>
      <c r="F93" s="178"/>
      <c r="G93" s="178"/>
      <c r="H93" s="178"/>
      <c r="I93" s="186">
        <f>I94</f>
        <v>930</v>
      </c>
      <c r="J93" s="186">
        <f>J94</f>
        <v>839.1272448</v>
      </c>
      <c r="K93" s="186">
        <f>K94</f>
        <v>839.1272448</v>
      </c>
    </row>
    <row r="94" spans="1:13" ht="15.75">
      <c r="A94" s="187" t="s">
        <v>234</v>
      </c>
      <c r="B94" s="188" t="s">
        <v>12</v>
      </c>
      <c r="C94" s="188" t="s">
        <v>242</v>
      </c>
      <c r="D94" s="52" t="s">
        <v>268</v>
      </c>
      <c r="E94" s="188">
        <v>1850051280</v>
      </c>
      <c r="F94" s="188">
        <v>244</v>
      </c>
      <c r="G94" s="188"/>
      <c r="H94" s="188"/>
      <c r="I94" s="189">
        <f>I95</f>
        <v>930</v>
      </c>
      <c r="J94" s="189">
        <f>J95</f>
        <v>839.1272448</v>
      </c>
      <c r="K94" s="189">
        <f>K95</f>
        <v>839.1272448</v>
      </c>
      <c r="L94" s="1">
        <v>0.90228736</v>
      </c>
      <c r="M94" s="1">
        <v>0.90228736</v>
      </c>
    </row>
    <row r="95" spans="1:16" ht="15.75" hidden="1">
      <c r="A95" s="129" t="s">
        <v>232</v>
      </c>
      <c r="B95" s="130"/>
      <c r="C95" s="130"/>
      <c r="D95" s="130"/>
      <c r="E95" s="131"/>
      <c r="F95" s="132" t="s">
        <v>235</v>
      </c>
      <c r="G95" s="132">
        <v>226</v>
      </c>
      <c r="H95" s="132"/>
      <c r="I95" s="133">
        <v>930</v>
      </c>
      <c r="J95" s="189">
        <f>I95*L95</f>
        <v>839.1272448</v>
      </c>
      <c r="K95" s="189">
        <f>I95*M95</f>
        <v>839.1272448</v>
      </c>
      <c r="L95" s="1">
        <v>0.90228736</v>
      </c>
      <c r="M95" s="1">
        <v>0.90228736</v>
      </c>
      <c r="N95" s="164"/>
      <c r="O95" s="164"/>
      <c r="P95" s="164"/>
    </row>
    <row r="96" spans="1:11" ht="15.75">
      <c r="A96" s="185" t="s">
        <v>321</v>
      </c>
      <c r="B96" s="178"/>
      <c r="C96" s="178" t="s">
        <v>242</v>
      </c>
      <c r="D96" s="178" t="s">
        <v>305</v>
      </c>
      <c r="E96" s="178"/>
      <c r="F96" s="178"/>
      <c r="G96" s="178"/>
      <c r="H96" s="178"/>
      <c r="I96" s="186">
        <f>I97+I102</f>
        <v>37571.012</v>
      </c>
      <c r="J96" s="186">
        <f>J97+J102</f>
        <v>40568.998718848</v>
      </c>
      <c r="K96" s="186">
        <f>K97+K102</f>
        <v>40568.998718848</v>
      </c>
    </row>
    <row r="97" spans="1:11" ht="15.75">
      <c r="A97" s="185" t="s">
        <v>322</v>
      </c>
      <c r="B97" s="178"/>
      <c r="C97" s="178" t="s">
        <v>242</v>
      </c>
      <c r="D97" s="178" t="s">
        <v>305</v>
      </c>
      <c r="E97" s="178" t="s">
        <v>323</v>
      </c>
      <c r="F97" s="178"/>
      <c r="G97" s="178"/>
      <c r="H97" s="178"/>
      <c r="I97" s="186">
        <f>I98</f>
        <v>6899.3</v>
      </c>
      <c r="J97" s="186">
        <f>J98</f>
        <v>6225.151182848</v>
      </c>
      <c r="K97" s="186">
        <f>K98</f>
        <v>6225.151182848</v>
      </c>
    </row>
    <row r="98" spans="1:13" ht="15.75">
      <c r="A98" s="187" t="s">
        <v>234</v>
      </c>
      <c r="B98" s="188" t="s">
        <v>12</v>
      </c>
      <c r="C98" s="188" t="s">
        <v>242</v>
      </c>
      <c r="D98" s="188" t="s">
        <v>305</v>
      </c>
      <c r="E98" s="188" t="s">
        <v>323</v>
      </c>
      <c r="F98" s="188" t="s">
        <v>235</v>
      </c>
      <c r="G98" s="188"/>
      <c r="H98" s="188"/>
      <c r="I98" s="189">
        <f>I99+I100+I101</f>
        <v>6899.3</v>
      </c>
      <c r="J98" s="189">
        <f>J99+J100+J101</f>
        <v>6225.151182848</v>
      </c>
      <c r="K98" s="189">
        <f>K99+K100+K101</f>
        <v>6225.151182848</v>
      </c>
      <c r="L98" s="1">
        <v>0.90228736</v>
      </c>
      <c r="M98" s="1">
        <v>0.90228736</v>
      </c>
    </row>
    <row r="99" spans="1:16" ht="15" hidden="1">
      <c r="A99" s="129" t="s">
        <v>232</v>
      </c>
      <c r="B99" s="130"/>
      <c r="C99" s="130"/>
      <c r="D99" s="130"/>
      <c r="E99" s="131"/>
      <c r="F99" s="132" t="s">
        <v>235</v>
      </c>
      <c r="G99" s="132" t="s">
        <v>248</v>
      </c>
      <c r="H99" s="132"/>
      <c r="I99" s="133">
        <v>6014.3</v>
      </c>
      <c r="J99" s="133">
        <f>I99*L99</f>
        <v>5426.626869248</v>
      </c>
      <c r="K99" s="133">
        <f>I99*M99</f>
        <v>5426.626869248</v>
      </c>
      <c r="L99" s="1">
        <v>0.90228736</v>
      </c>
      <c r="M99" s="1">
        <v>0.90228736</v>
      </c>
      <c r="N99" s="164"/>
      <c r="O99" s="164"/>
      <c r="P99" s="164"/>
    </row>
    <row r="100" spans="1:16" ht="15" hidden="1">
      <c r="A100" s="129" t="s">
        <v>232</v>
      </c>
      <c r="B100" s="130"/>
      <c r="C100" s="130"/>
      <c r="D100" s="130"/>
      <c r="E100" s="131"/>
      <c r="F100" s="132" t="s">
        <v>235</v>
      </c>
      <c r="G100" s="132">
        <v>226</v>
      </c>
      <c r="H100" s="132"/>
      <c r="I100" s="133">
        <v>885</v>
      </c>
      <c r="J100" s="133">
        <f>I100*L100</f>
        <v>798.5243136</v>
      </c>
      <c r="K100" s="133">
        <f>I100*M100</f>
        <v>798.5243136</v>
      </c>
      <c r="L100" s="1">
        <v>0.90228736</v>
      </c>
      <c r="M100" s="1">
        <v>0.90228736</v>
      </c>
      <c r="N100" s="164"/>
      <c r="O100" s="164"/>
      <c r="P100" s="164"/>
    </row>
    <row r="101" spans="1:16" ht="15" hidden="1">
      <c r="A101" s="129" t="s">
        <v>232</v>
      </c>
      <c r="B101" s="130"/>
      <c r="C101" s="130"/>
      <c r="D101" s="130"/>
      <c r="E101" s="131"/>
      <c r="F101" s="132" t="s">
        <v>235</v>
      </c>
      <c r="G101" s="132">
        <v>310</v>
      </c>
      <c r="H101" s="132"/>
      <c r="I101" s="133">
        <v>0</v>
      </c>
      <c r="J101" s="133">
        <f>I101*L101</f>
        <v>0</v>
      </c>
      <c r="K101" s="133">
        <f>I101+J101</f>
        <v>0</v>
      </c>
      <c r="L101" s="1">
        <v>0.90228736</v>
      </c>
      <c r="M101" s="1">
        <v>0.90228736</v>
      </c>
      <c r="N101" s="164"/>
      <c r="O101" s="164"/>
      <c r="P101" s="164"/>
    </row>
    <row r="102" spans="1:11" ht="15.75">
      <c r="A102" s="185" t="s">
        <v>324</v>
      </c>
      <c r="B102" s="178"/>
      <c r="C102" s="178" t="s">
        <v>242</v>
      </c>
      <c r="D102" s="178" t="s">
        <v>305</v>
      </c>
      <c r="E102" s="178" t="s">
        <v>325</v>
      </c>
      <c r="F102" s="178"/>
      <c r="G102" s="178"/>
      <c r="H102" s="178"/>
      <c r="I102" s="186">
        <f>I103</f>
        <v>30671.712</v>
      </c>
      <c r="J102" s="186">
        <f>J103</f>
        <v>34343.847536</v>
      </c>
      <c r="K102" s="186">
        <f>K103</f>
        <v>34343.847536</v>
      </c>
    </row>
    <row r="103" spans="1:13" ht="15.75">
      <c r="A103" s="187" t="s">
        <v>234</v>
      </c>
      <c r="B103" s="188" t="s">
        <v>12</v>
      </c>
      <c r="C103" s="188" t="s">
        <v>242</v>
      </c>
      <c r="D103" s="188" t="s">
        <v>305</v>
      </c>
      <c r="E103" s="188" t="s">
        <v>325</v>
      </c>
      <c r="F103" s="188">
        <v>243</v>
      </c>
      <c r="G103" s="188"/>
      <c r="H103" s="188"/>
      <c r="I103" s="189">
        <f>I104+I105</f>
        <v>30671.712</v>
      </c>
      <c r="J103" s="189">
        <f>J104+J105</f>
        <v>34343.847536</v>
      </c>
      <c r="K103" s="189">
        <f>K104+K105</f>
        <v>34343.847536</v>
      </c>
      <c r="L103" s="1">
        <v>0.90228736</v>
      </c>
      <c r="M103" s="1">
        <v>0.90228736</v>
      </c>
    </row>
    <row r="104" spans="1:16" ht="15" hidden="1">
      <c r="A104" s="134" t="s">
        <v>326</v>
      </c>
      <c r="B104" s="134"/>
      <c r="C104" s="134"/>
      <c r="D104" s="134"/>
      <c r="E104" s="134"/>
      <c r="F104" s="132">
        <v>243</v>
      </c>
      <c r="G104" s="132" t="s">
        <v>248</v>
      </c>
      <c r="H104" s="132"/>
      <c r="I104" s="133">
        <f>'[1]Лист4'!D39</f>
        <v>25571.712</v>
      </c>
      <c r="J104" s="133">
        <f>'[1]Лист4'!E39</f>
        <v>29742.182</v>
      </c>
      <c r="K104" s="133">
        <f>'[1]Лист4'!F39</f>
        <v>29742.182</v>
      </c>
      <c r="L104" s="1">
        <v>0.90228736</v>
      </c>
      <c r="M104" s="1">
        <v>0.90228736</v>
      </c>
      <c r="N104" s="164"/>
      <c r="O104" s="164"/>
      <c r="P104" s="164"/>
    </row>
    <row r="105" spans="1:16" ht="15" hidden="1">
      <c r="A105" s="134" t="s">
        <v>327</v>
      </c>
      <c r="B105" s="134"/>
      <c r="C105" s="134"/>
      <c r="D105" s="134"/>
      <c r="E105" s="134"/>
      <c r="F105" s="132">
        <v>243</v>
      </c>
      <c r="G105" s="132" t="s">
        <v>248</v>
      </c>
      <c r="H105" s="132"/>
      <c r="I105" s="133">
        <v>5100</v>
      </c>
      <c r="J105" s="133">
        <f>I105*L105</f>
        <v>4601.6655359999995</v>
      </c>
      <c r="K105" s="133">
        <f>I105*M105</f>
        <v>4601.6655359999995</v>
      </c>
      <c r="L105" s="1">
        <v>0.90228736</v>
      </c>
      <c r="M105" s="1">
        <v>0.90228736</v>
      </c>
      <c r="N105" s="164"/>
      <c r="O105" s="164"/>
      <c r="P105" s="164"/>
    </row>
    <row r="106" spans="1:11" ht="15.75">
      <c r="A106" s="185" t="s">
        <v>328</v>
      </c>
      <c r="B106" s="178"/>
      <c r="C106" s="178" t="s">
        <v>242</v>
      </c>
      <c r="D106" s="178" t="s">
        <v>329</v>
      </c>
      <c r="E106" s="178"/>
      <c r="F106" s="178"/>
      <c r="G106" s="178"/>
      <c r="H106" s="178"/>
      <c r="I106" s="186">
        <f>I107</f>
        <v>2000</v>
      </c>
      <c r="J106" s="186">
        <f aca="true" t="shared" si="6" ref="J106:K108">J107</f>
        <v>1804.57472</v>
      </c>
      <c r="K106" s="186">
        <f t="shared" si="6"/>
        <v>1804.57472</v>
      </c>
    </row>
    <row r="107" spans="1:11" ht="15">
      <c r="A107" s="185" t="s">
        <v>330</v>
      </c>
      <c r="B107" s="178"/>
      <c r="C107" s="178" t="s">
        <v>242</v>
      </c>
      <c r="D107" s="178" t="s">
        <v>329</v>
      </c>
      <c r="E107" s="178" t="s">
        <v>331</v>
      </c>
      <c r="F107" s="178"/>
      <c r="G107" s="178"/>
      <c r="H107" s="178"/>
      <c r="I107" s="186">
        <f>I108</f>
        <v>2000</v>
      </c>
      <c r="J107" s="186">
        <f t="shared" si="6"/>
        <v>1804.57472</v>
      </c>
      <c r="K107" s="186">
        <f t="shared" si="6"/>
        <v>1804.57472</v>
      </c>
    </row>
    <row r="108" spans="1:13" ht="31.5">
      <c r="A108" s="187" t="s">
        <v>332</v>
      </c>
      <c r="B108" s="188" t="s">
        <v>12</v>
      </c>
      <c r="C108" s="188" t="s">
        <v>242</v>
      </c>
      <c r="D108" s="188">
        <v>12</v>
      </c>
      <c r="E108" s="188">
        <v>9980041200</v>
      </c>
      <c r="F108" s="188">
        <v>245</v>
      </c>
      <c r="G108" s="188"/>
      <c r="H108" s="188"/>
      <c r="I108" s="189">
        <f>I109</f>
        <v>2000</v>
      </c>
      <c r="J108" s="189">
        <f t="shared" si="6"/>
        <v>1804.57472</v>
      </c>
      <c r="K108" s="189">
        <f t="shared" si="6"/>
        <v>1804.57472</v>
      </c>
      <c r="L108" s="1">
        <v>0.90228736</v>
      </c>
      <c r="M108" s="1">
        <v>0.90228736</v>
      </c>
    </row>
    <row r="109" spans="1:16" ht="15" hidden="1">
      <c r="A109" s="134" t="s">
        <v>232</v>
      </c>
      <c r="B109" s="134"/>
      <c r="C109" s="134"/>
      <c r="D109" s="134"/>
      <c r="E109" s="134"/>
      <c r="F109" s="132">
        <v>245</v>
      </c>
      <c r="G109" s="132">
        <v>226</v>
      </c>
      <c r="H109" s="132"/>
      <c r="I109" s="133">
        <v>2000</v>
      </c>
      <c r="J109" s="133">
        <f>I109*L109</f>
        <v>1804.57472</v>
      </c>
      <c r="K109" s="133">
        <f>I109*M109</f>
        <v>1804.57472</v>
      </c>
      <c r="L109" s="1">
        <v>0.90228736</v>
      </c>
      <c r="M109" s="1">
        <v>0.90228736</v>
      </c>
      <c r="N109" s="164"/>
      <c r="O109" s="164"/>
      <c r="P109" s="164"/>
    </row>
    <row r="110" spans="1:13" ht="15.75">
      <c r="A110" s="202" t="s">
        <v>333</v>
      </c>
      <c r="B110" s="203"/>
      <c r="C110" s="183" t="s">
        <v>14</v>
      </c>
      <c r="D110" s="183" t="s">
        <v>15</v>
      </c>
      <c r="E110" s="183"/>
      <c r="F110" s="183"/>
      <c r="G110" s="183"/>
      <c r="H110" s="183"/>
      <c r="I110" s="204">
        <f>I111+I114</f>
        <v>7922.081</v>
      </c>
      <c r="J110" s="204">
        <f>J111+J114</f>
        <v>7638.018299389441</v>
      </c>
      <c r="K110" s="204">
        <f>K111+K114</f>
        <v>4020.48329938944</v>
      </c>
      <c r="M110" s="101" t="e">
        <f>I110-#REF!-#REF!</f>
        <v>#REF!</v>
      </c>
    </row>
    <row r="111" spans="1:11" ht="15.75" hidden="1">
      <c r="A111" s="185" t="s">
        <v>334</v>
      </c>
      <c r="B111" s="178"/>
      <c r="C111" s="178" t="s">
        <v>14</v>
      </c>
      <c r="D111" s="178" t="s">
        <v>218</v>
      </c>
      <c r="E111" s="178"/>
      <c r="F111" s="178"/>
      <c r="G111" s="178"/>
      <c r="H111" s="178"/>
      <c r="I111" s="186">
        <f>I113</f>
        <v>0</v>
      </c>
      <c r="J111" s="186">
        <f>J113</f>
        <v>0</v>
      </c>
      <c r="K111" s="186">
        <f>K113</f>
        <v>0</v>
      </c>
    </row>
    <row r="112" spans="1:11" ht="15.75" hidden="1">
      <c r="A112" s="185" t="s">
        <v>335</v>
      </c>
      <c r="B112" s="178"/>
      <c r="C112" s="178" t="s">
        <v>14</v>
      </c>
      <c r="D112" s="178" t="s">
        <v>218</v>
      </c>
      <c r="E112" s="178" t="s">
        <v>336</v>
      </c>
      <c r="F112" s="178"/>
      <c r="G112" s="178"/>
      <c r="H112" s="178"/>
      <c r="I112" s="186">
        <f>I113</f>
        <v>0</v>
      </c>
      <c r="J112" s="186">
        <f>J113</f>
        <v>0</v>
      </c>
      <c r="K112" s="186">
        <f>K113</f>
        <v>0</v>
      </c>
    </row>
    <row r="113" spans="1:13" ht="15.75" hidden="1">
      <c r="A113" s="187" t="s">
        <v>234</v>
      </c>
      <c r="B113" s="188" t="s">
        <v>12</v>
      </c>
      <c r="C113" s="188" t="s">
        <v>14</v>
      </c>
      <c r="D113" s="192" t="s">
        <v>218</v>
      </c>
      <c r="E113" s="188">
        <v>1680541120</v>
      </c>
      <c r="F113" s="188">
        <v>244</v>
      </c>
      <c r="G113" s="188">
        <v>225</v>
      </c>
      <c r="H113" s="188"/>
      <c r="I113" s="189">
        <v>0</v>
      </c>
      <c r="J113" s="189">
        <f>I113*L113</f>
        <v>0</v>
      </c>
      <c r="K113" s="189">
        <f>I113*M113</f>
        <v>0</v>
      </c>
      <c r="L113" s="1">
        <v>0.90228736</v>
      </c>
      <c r="M113" s="1">
        <v>0.90228736</v>
      </c>
    </row>
    <row r="114" spans="1:11" ht="15.75">
      <c r="A114" s="185" t="s">
        <v>337</v>
      </c>
      <c r="B114" s="178"/>
      <c r="C114" s="178" t="s">
        <v>14</v>
      </c>
      <c r="D114" s="178" t="s">
        <v>22</v>
      </c>
      <c r="E114" s="178"/>
      <c r="F114" s="178"/>
      <c r="G114" s="178"/>
      <c r="H114" s="178"/>
      <c r="I114" s="186">
        <f>I115+I120+I126</f>
        <v>7922.081</v>
      </c>
      <c r="J114" s="186">
        <f>J115+J120+J126</f>
        <v>7638.018299389441</v>
      </c>
      <c r="K114" s="186">
        <f>K115+K120+K126</f>
        <v>4020.48329938944</v>
      </c>
    </row>
    <row r="115" spans="1:11" ht="31.5">
      <c r="A115" s="185" t="s">
        <v>338</v>
      </c>
      <c r="B115" s="178"/>
      <c r="C115" s="178" t="s">
        <v>14</v>
      </c>
      <c r="D115" s="178" t="s">
        <v>22</v>
      </c>
      <c r="E115" s="178" t="s">
        <v>339</v>
      </c>
      <c r="F115" s="178"/>
      <c r="G115" s="178"/>
      <c r="H115" s="178"/>
      <c r="I115" s="186">
        <f>I116</f>
        <v>4002.0809999999997</v>
      </c>
      <c r="J115" s="186">
        <f>J116</f>
        <v>4101.0518481894405</v>
      </c>
      <c r="K115" s="186">
        <f>K116</f>
        <v>483.51684818944</v>
      </c>
    </row>
    <row r="116" spans="1:13" ht="15.75">
      <c r="A116" s="187" t="s">
        <v>234</v>
      </c>
      <c r="B116" s="188" t="s">
        <v>12</v>
      </c>
      <c r="C116" s="188" t="s">
        <v>14</v>
      </c>
      <c r="D116" s="188" t="s">
        <v>22</v>
      </c>
      <c r="E116" s="188" t="s">
        <v>339</v>
      </c>
      <c r="F116" s="188">
        <v>244</v>
      </c>
      <c r="G116" s="188"/>
      <c r="H116" s="188"/>
      <c r="I116" s="189">
        <f>I117+I119+I118</f>
        <v>4002.0809999999997</v>
      </c>
      <c r="J116" s="189">
        <f>J117+J119+J118</f>
        <v>4101.0518481894405</v>
      </c>
      <c r="K116" s="189">
        <f>K117+K119+K118</f>
        <v>483.51684818944</v>
      </c>
      <c r="L116" s="1">
        <v>0.90228736</v>
      </c>
      <c r="M116" s="1">
        <v>0.90228736</v>
      </c>
    </row>
    <row r="117" spans="1:13" ht="15.75" hidden="1">
      <c r="A117" s="134" t="s">
        <v>340</v>
      </c>
      <c r="B117" s="134"/>
      <c r="C117" s="134"/>
      <c r="D117" s="134"/>
      <c r="E117" s="134"/>
      <c r="F117" s="188">
        <v>244</v>
      </c>
      <c r="G117" s="188" t="s">
        <v>237</v>
      </c>
      <c r="H117" s="188"/>
      <c r="I117" s="208">
        <v>3431.54</v>
      </c>
      <c r="J117" s="209">
        <v>3581.36</v>
      </c>
      <c r="K117" s="189">
        <f>'[1]Лист4'!F42</f>
        <v>0</v>
      </c>
      <c r="L117" s="1">
        <v>0.90228736</v>
      </c>
      <c r="M117" s="1">
        <v>0.90228736</v>
      </c>
    </row>
    <row r="118" spans="1:13" ht="15.75" hidden="1">
      <c r="A118" s="134" t="s">
        <v>341</v>
      </c>
      <c r="B118" s="134"/>
      <c r="C118" s="134"/>
      <c r="D118" s="134"/>
      <c r="E118" s="134"/>
      <c r="F118" s="188">
        <v>244</v>
      </c>
      <c r="G118" s="188" t="s">
        <v>237</v>
      </c>
      <c r="H118" s="188"/>
      <c r="I118" s="208">
        <v>34.662</v>
      </c>
      <c r="J118" s="209">
        <v>36.175</v>
      </c>
      <c r="K118" s="189">
        <f>'[1]Лист4'!F43</f>
        <v>0</v>
      </c>
      <c r="L118" s="1">
        <v>0.90228736</v>
      </c>
      <c r="M118" s="1">
        <v>0.90228736</v>
      </c>
    </row>
    <row r="119" spans="1:13" ht="15.75" hidden="1">
      <c r="A119" s="134" t="s">
        <v>327</v>
      </c>
      <c r="B119" s="134"/>
      <c r="C119" s="134"/>
      <c r="D119" s="134"/>
      <c r="E119" s="134"/>
      <c r="F119" s="188">
        <v>244</v>
      </c>
      <c r="G119" s="188" t="s">
        <v>237</v>
      </c>
      <c r="H119" s="188"/>
      <c r="I119" s="208">
        <v>535.879</v>
      </c>
      <c r="J119" s="133">
        <f>I119*L119</f>
        <v>483.51684818944</v>
      </c>
      <c r="K119" s="133">
        <f>I119*M119</f>
        <v>483.51684818944</v>
      </c>
      <c r="L119" s="1">
        <v>0.90228736</v>
      </c>
      <c r="M119" s="1">
        <v>0.90228736</v>
      </c>
    </row>
    <row r="120" spans="1:11" ht="15.75">
      <c r="A120" s="185" t="s">
        <v>342</v>
      </c>
      <c r="B120" s="178"/>
      <c r="C120" s="178" t="s">
        <v>14</v>
      </c>
      <c r="D120" s="178" t="s">
        <v>22</v>
      </c>
      <c r="E120" s="178" t="s">
        <v>343</v>
      </c>
      <c r="F120" s="178"/>
      <c r="G120" s="178"/>
      <c r="H120" s="178"/>
      <c r="I120" s="186">
        <f>I121</f>
        <v>1500</v>
      </c>
      <c r="J120" s="186">
        <f>J121</f>
        <v>1353.4310400000002</v>
      </c>
      <c r="K120" s="186">
        <f>K121</f>
        <v>1353.4310400000002</v>
      </c>
    </row>
    <row r="121" spans="1:13" ht="15.75">
      <c r="A121" s="187" t="s">
        <v>234</v>
      </c>
      <c r="B121" s="188" t="s">
        <v>12</v>
      </c>
      <c r="C121" s="188" t="s">
        <v>14</v>
      </c>
      <c r="D121" s="192" t="s">
        <v>22</v>
      </c>
      <c r="E121" s="188">
        <v>9980051000</v>
      </c>
      <c r="F121" s="188">
        <v>244</v>
      </c>
      <c r="G121" s="188"/>
      <c r="H121" s="188"/>
      <c r="I121" s="189">
        <f>I122+I123+I124+I125</f>
        <v>1500</v>
      </c>
      <c r="J121" s="189">
        <f>J122+J123+J124+J125</f>
        <v>1353.4310400000002</v>
      </c>
      <c r="K121" s="189">
        <f>K122+K123+K124+K125</f>
        <v>1353.4310400000002</v>
      </c>
      <c r="L121" s="1">
        <v>0.90228736</v>
      </c>
      <c r="M121" s="1">
        <v>0.90228736</v>
      </c>
    </row>
    <row r="122" spans="1:13" ht="15.75" hidden="1">
      <c r="A122" s="134" t="s">
        <v>344</v>
      </c>
      <c r="B122" s="134"/>
      <c r="C122" s="134"/>
      <c r="D122" s="134"/>
      <c r="E122" s="134"/>
      <c r="F122" s="188">
        <v>244</v>
      </c>
      <c r="G122" s="188">
        <v>226</v>
      </c>
      <c r="H122" s="188"/>
      <c r="I122" s="208">
        <v>500</v>
      </c>
      <c r="J122" s="133">
        <f>I122*L122</f>
        <v>451.14368</v>
      </c>
      <c r="K122" s="133">
        <f>I122*M122</f>
        <v>451.14368</v>
      </c>
      <c r="L122" s="1">
        <v>0.90228736</v>
      </c>
      <c r="M122" s="1">
        <v>0.90228736</v>
      </c>
    </row>
    <row r="123" spans="1:13" ht="15.75" hidden="1">
      <c r="A123" s="134" t="s">
        <v>345</v>
      </c>
      <c r="B123" s="134"/>
      <c r="C123" s="134"/>
      <c r="D123" s="134"/>
      <c r="E123" s="134"/>
      <c r="F123" s="188">
        <v>244</v>
      </c>
      <c r="G123" s="188">
        <v>226</v>
      </c>
      <c r="H123" s="188"/>
      <c r="I123" s="208">
        <v>400</v>
      </c>
      <c r="J123" s="133">
        <f>I123*L123</f>
        <v>360.914944</v>
      </c>
      <c r="K123" s="133">
        <f>I123*M123</f>
        <v>360.914944</v>
      </c>
      <c r="L123" s="1">
        <v>0.90228736</v>
      </c>
      <c r="M123" s="1">
        <v>0.90228736</v>
      </c>
    </row>
    <row r="124" spans="1:13" ht="15.75" hidden="1">
      <c r="A124" s="134" t="s">
        <v>346</v>
      </c>
      <c r="B124" s="134"/>
      <c r="C124" s="134"/>
      <c r="D124" s="134"/>
      <c r="E124" s="134"/>
      <c r="F124" s="188">
        <v>244</v>
      </c>
      <c r="G124" s="188">
        <v>226</v>
      </c>
      <c r="H124" s="188"/>
      <c r="I124" s="208">
        <v>300</v>
      </c>
      <c r="J124" s="133">
        <f>I124*L124</f>
        <v>270.686208</v>
      </c>
      <c r="K124" s="133">
        <f>I124*M124</f>
        <v>270.686208</v>
      </c>
      <c r="L124" s="1">
        <v>0.90228736</v>
      </c>
      <c r="M124" s="1">
        <v>0.90228736</v>
      </c>
    </row>
    <row r="125" spans="1:13" ht="15.75" hidden="1">
      <c r="A125" s="134" t="s">
        <v>347</v>
      </c>
      <c r="B125" s="134"/>
      <c r="C125" s="134"/>
      <c r="D125" s="134"/>
      <c r="E125" s="134"/>
      <c r="F125" s="188">
        <v>244</v>
      </c>
      <c r="G125" s="188">
        <v>310</v>
      </c>
      <c r="H125" s="188"/>
      <c r="I125" s="208">
        <v>300</v>
      </c>
      <c r="J125" s="133">
        <f>I125*L125</f>
        <v>270.686208</v>
      </c>
      <c r="K125" s="133">
        <f>I125*M125</f>
        <v>270.686208</v>
      </c>
      <c r="L125" s="1">
        <v>0.90228736</v>
      </c>
      <c r="M125" s="1">
        <v>0.90228736</v>
      </c>
    </row>
    <row r="126" spans="1:16" ht="15.75">
      <c r="A126" s="185" t="s">
        <v>348</v>
      </c>
      <c r="B126" s="178"/>
      <c r="C126" s="178" t="s">
        <v>14</v>
      </c>
      <c r="D126" s="178" t="s">
        <v>22</v>
      </c>
      <c r="E126" s="178" t="s">
        <v>349</v>
      </c>
      <c r="F126" s="178"/>
      <c r="G126" s="210"/>
      <c r="H126" s="210"/>
      <c r="I126" s="211">
        <f>I127</f>
        <v>2420</v>
      </c>
      <c r="J126" s="211">
        <f>J127</f>
        <v>2183.5354112</v>
      </c>
      <c r="K126" s="211">
        <f>K127</f>
        <v>2183.5354112</v>
      </c>
      <c r="L126" s="165"/>
      <c r="M126" s="165"/>
      <c r="N126" s="165"/>
      <c r="O126" s="165"/>
      <c r="P126" s="165"/>
    </row>
    <row r="127" spans="1:11" ht="15.75">
      <c r="A127" s="187" t="s">
        <v>234</v>
      </c>
      <c r="B127" s="188" t="s">
        <v>12</v>
      </c>
      <c r="C127" s="188" t="s">
        <v>14</v>
      </c>
      <c r="D127" s="188" t="s">
        <v>22</v>
      </c>
      <c r="E127" s="188">
        <v>9990041120</v>
      </c>
      <c r="F127" s="188">
        <v>244</v>
      </c>
      <c r="G127" s="188"/>
      <c r="H127" s="188"/>
      <c r="I127" s="208">
        <f>I128</f>
        <v>2420</v>
      </c>
      <c r="J127" s="208">
        <f>J128</f>
        <v>2183.5354112</v>
      </c>
      <c r="K127" s="208">
        <f>K128</f>
        <v>2183.5354112</v>
      </c>
    </row>
    <row r="128" spans="1:13" ht="15.75" hidden="1">
      <c r="A128" s="147"/>
      <c r="B128" s="147"/>
      <c r="C128" s="147"/>
      <c r="D128" s="147"/>
      <c r="E128" s="147"/>
      <c r="F128" s="188">
        <v>244</v>
      </c>
      <c r="G128" s="188">
        <v>226</v>
      </c>
      <c r="H128" s="188"/>
      <c r="I128" s="208">
        <v>2420</v>
      </c>
      <c r="J128" s="133">
        <f>I128*L128</f>
        <v>2183.5354112</v>
      </c>
      <c r="K128" s="133">
        <f>I128*M128</f>
        <v>2183.5354112</v>
      </c>
      <c r="L128" s="1">
        <v>0.90228736</v>
      </c>
      <c r="M128" s="1">
        <v>0.90228736</v>
      </c>
    </row>
    <row r="129" spans="1:11" ht="15.75">
      <c r="A129" s="202" t="s">
        <v>355</v>
      </c>
      <c r="B129" s="203"/>
      <c r="C129" s="183" t="s">
        <v>356</v>
      </c>
      <c r="D129" s="183" t="s">
        <v>15</v>
      </c>
      <c r="E129" s="183"/>
      <c r="F129" s="183"/>
      <c r="G129" s="183"/>
      <c r="H129" s="183"/>
      <c r="I129" s="204">
        <f>I130+I151+I200+I232</f>
        <v>792623.0268240002</v>
      </c>
      <c r="J129" s="204">
        <f>J130+J151+J200+J232</f>
        <v>734406.641643939</v>
      </c>
      <c r="K129" s="204">
        <f>K130+K151+K200+K232</f>
        <v>734857.637643939</v>
      </c>
    </row>
    <row r="130" spans="1:11" ht="15.75">
      <c r="A130" s="195" t="s">
        <v>357</v>
      </c>
      <c r="B130" s="30"/>
      <c r="C130" s="30" t="s">
        <v>356</v>
      </c>
      <c r="D130" s="30" t="s">
        <v>13</v>
      </c>
      <c r="E130" s="30"/>
      <c r="F130" s="30"/>
      <c r="G130" s="30"/>
      <c r="H130" s="30"/>
      <c r="I130" s="197">
        <f>I131+I137</f>
        <v>66234.740254</v>
      </c>
      <c r="J130" s="197">
        <f>J131+J137</f>
        <v>63457.47930272852</v>
      </c>
      <c r="K130" s="197">
        <f>K131+K137</f>
        <v>63457.47930272852</v>
      </c>
    </row>
    <row r="131" spans="1:11" ht="15.75">
      <c r="A131" s="195" t="s">
        <v>358</v>
      </c>
      <c r="B131" s="30"/>
      <c r="C131" s="30" t="s">
        <v>356</v>
      </c>
      <c r="D131" s="30" t="s">
        <v>13</v>
      </c>
      <c r="E131" s="30" t="s">
        <v>359</v>
      </c>
      <c r="F131" s="30"/>
      <c r="G131" s="30"/>
      <c r="H131" s="30"/>
      <c r="I131" s="197">
        <f>I132</f>
        <v>37812.000358000005</v>
      </c>
      <c r="J131" s="197">
        <f>J132</f>
        <v>37812.000358000005</v>
      </c>
      <c r="K131" s="197">
        <f>K132</f>
        <v>37812.000358000005</v>
      </c>
    </row>
    <row r="132" spans="1:13" ht="31.5">
      <c r="A132" s="212" t="s">
        <v>292</v>
      </c>
      <c r="B132" s="188" t="s">
        <v>12</v>
      </c>
      <c r="C132" s="188" t="s">
        <v>356</v>
      </c>
      <c r="D132" s="188" t="s">
        <v>13</v>
      </c>
      <c r="E132" s="188" t="s">
        <v>359</v>
      </c>
      <c r="F132" s="188" t="s">
        <v>293</v>
      </c>
      <c r="G132" s="188" t="s">
        <v>294</v>
      </c>
      <c r="H132" s="188"/>
      <c r="I132" s="189">
        <f>I133+I134+I135+I136</f>
        <v>37812.000358000005</v>
      </c>
      <c r="J132" s="189">
        <f>J133+J134+J135+J136</f>
        <v>37812.000358000005</v>
      </c>
      <c r="K132" s="189">
        <f>K133+K134+K135+K136</f>
        <v>37812.000358000005</v>
      </c>
      <c r="M132" s="101"/>
    </row>
    <row r="133" spans="1:16" ht="15" hidden="1">
      <c r="A133" s="134" t="s">
        <v>232</v>
      </c>
      <c r="B133" s="134"/>
      <c r="C133" s="134"/>
      <c r="D133" s="134"/>
      <c r="E133" s="134"/>
      <c r="F133" s="132">
        <v>111</v>
      </c>
      <c r="G133" s="132">
        <v>211</v>
      </c>
      <c r="H133" s="132"/>
      <c r="I133" s="133">
        <v>27958.329</v>
      </c>
      <c r="J133" s="133">
        <v>27958.329</v>
      </c>
      <c r="K133" s="133">
        <v>27958.329</v>
      </c>
      <c r="L133" s="164"/>
      <c r="M133" s="164"/>
      <c r="N133" s="164"/>
      <c r="O133" s="164"/>
      <c r="P133" s="164"/>
    </row>
    <row r="134" spans="1:16" ht="15" hidden="1">
      <c r="A134" s="134" t="s">
        <v>232</v>
      </c>
      <c r="B134" s="134"/>
      <c r="C134" s="134"/>
      <c r="D134" s="134"/>
      <c r="E134" s="134"/>
      <c r="F134" s="132">
        <v>119</v>
      </c>
      <c r="G134" s="132">
        <v>213</v>
      </c>
      <c r="H134" s="132"/>
      <c r="I134" s="133">
        <f>I133*30.2%</f>
        <v>8443.415358</v>
      </c>
      <c r="J134" s="133">
        <f>J133*30.2%</f>
        <v>8443.415358</v>
      </c>
      <c r="K134" s="133">
        <f>K133*30.2%</f>
        <v>8443.415358</v>
      </c>
      <c r="L134" s="164"/>
      <c r="M134" s="164"/>
      <c r="N134" s="164"/>
      <c r="O134" s="164"/>
      <c r="P134" s="164"/>
    </row>
    <row r="135" spans="1:16" ht="15" hidden="1">
      <c r="A135" s="134" t="s">
        <v>232</v>
      </c>
      <c r="B135" s="134"/>
      <c r="C135" s="134"/>
      <c r="D135" s="134"/>
      <c r="E135" s="134"/>
      <c r="F135" s="132">
        <v>244</v>
      </c>
      <c r="G135" s="132">
        <v>226</v>
      </c>
      <c r="H135" s="132"/>
      <c r="I135" s="133">
        <v>1084.106</v>
      </c>
      <c r="J135" s="133">
        <v>1084.106</v>
      </c>
      <c r="K135" s="133">
        <v>1084.106</v>
      </c>
      <c r="L135" s="164"/>
      <c r="M135" s="164"/>
      <c r="N135" s="164"/>
      <c r="O135" s="164"/>
      <c r="P135" s="164"/>
    </row>
    <row r="136" spans="1:16" ht="15" hidden="1">
      <c r="A136" s="134" t="s">
        <v>232</v>
      </c>
      <c r="B136" s="134"/>
      <c r="C136" s="134"/>
      <c r="D136" s="134"/>
      <c r="E136" s="134"/>
      <c r="F136" s="132">
        <v>244</v>
      </c>
      <c r="G136" s="132">
        <v>346</v>
      </c>
      <c r="H136" s="132"/>
      <c r="I136" s="133">
        <v>326.15</v>
      </c>
      <c r="J136" s="133">
        <v>326.15</v>
      </c>
      <c r="K136" s="133">
        <v>326.15</v>
      </c>
      <c r="L136" s="164"/>
      <c r="M136" s="164"/>
      <c r="N136" s="164"/>
      <c r="O136" s="164"/>
      <c r="P136" s="164"/>
    </row>
    <row r="137" spans="1:11" ht="15.75">
      <c r="A137" s="185" t="s">
        <v>360</v>
      </c>
      <c r="B137" s="178"/>
      <c r="C137" s="178" t="s">
        <v>356</v>
      </c>
      <c r="D137" s="178" t="s">
        <v>13</v>
      </c>
      <c r="E137" s="178" t="s">
        <v>361</v>
      </c>
      <c r="F137" s="178"/>
      <c r="G137" s="178"/>
      <c r="H137" s="178"/>
      <c r="I137" s="186">
        <f>I138</f>
        <v>28422.739896</v>
      </c>
      <c r="J137" s="186">
        <f>J138</f>
        <v>25645.47894472851</v>
      </c>
      <c r="K137" s="186">
        <f>K138</f>
        <v>25645.47894472851</v>
      </c>
    </row>
    <row r="138" spans="1:11" ht="31.5">
      <c r="A138" s="212" t="s">
        <v>292</v>
      </c>
      <c r="B138" s="188" t="s">
        <v>12</v>
      </c>
      <c r="C138" s="188" t="s">
        <v>356</v>
      </c>
      <c r="D138" s="188" t="s">
        <v>13</v>
      </c>
      <c r="E138" s="188" t="s">
        <v>361</v>
      </c>
      <c r="F138" s="188" t="s">
        <v>293</v>
      </c>
      <c r="G138" s="188" t="s">
        <v>294</v>
      </c>
      <c r="H138" s="188"/>
      <c r="I138" s="189">
        <f>I139+I140+I141+I142+I143+I144+I145+I146+I148+I147+I149+I150</f>
        <v>28422.739896</v>
      </c>
      <c r="J138" s="189">
        <f>J139+J140+J141+J142+J143+J144+J145+J146+J148+J147+J149+J150</f>
        <v>25645.47894472851</v>
      </c>
      <c r="K138" s="189">
        <f>K139+K140+K141+K142+K143+K144+K145+K146+K148+K147+K149+K150</f>
        <v>25645.47894472851</v>
      </c>
    </row>
    <row r="139" spans="1:16" ht="15" hidden="1">
      <c r="A139" s="134" t="s">
        <v>232</v>
      </c>
      <c r="B139" s="134"/>
      <c r="C139" s="134"/>
      <c r="D139" s="134"/>
      <c r="E139" s="134"/>
      <c r="F139" s="132">
        <v>111</v>
      </c>
      <c r="G139" s="132">
        <v>211</v>
      </c>
      <c r="H139" s="132"/>
      <c r="I139" s="133">
        <v>12334.248</v>
      </c>
      <c r="J139" s="133">
        <f aca="true" t="shared" si="7" ref="J139:J150">I139*L139</f>
        <v>11129.03606550528</v>
      </c>
      <c r="K139" s="133">
        <f aca="true" t="shared" si="8" ref="K139:K150">I139*M139</f>
        <v>11129.03606550528</v>
      </c>
      <c r="L139" s="1">
        <v>0.90228736</v>
      </c>
      <c r="M139" s="1">
        <v>0.90228736</v>
      </c>
      <c r="N139" s="164"/>
      <c r="O139" s="164"/>
      <c r="P139" s="164"/>
    </row>
    <row r="140" spans="1:16" ht="15" hidden="1">
      <c r="A140" s="134" t="s">
        <v>232</v>
      </c>
      <c r="B140" s="134"/>
      <c r="C140" s="134"/>
      <c r="D140" s="134"/>
      <c r="E140" s="134"/>
      <c r="F140" s="132">
        <v>119</v>
      </c>
      <c r="G140" s="132">
        <v>213</v>
      </c>
      <c r="H140" s="132"/>
      <c r="I140" s="133">
        <f>I139*30.2%</f>
        <v>3724.9428959999996</v>
      </c>
      <c r="J140" s="133">
        <f t="shared" si="7"/>
        <v>3360.9688917825943</v>
      </c>
      <c r="K140" s="133">
        <f t="shared" si="8"/>
        <v>3360.9688917825943</v>
      </c>
      <c r="L140" s="1">
        <v>0.90228736</v>
      </c>
      <c r="M140" s="1">
        <v>0.90228736</v>
      </c>
      <c r="N140" s="164"/>
      <c r="O140" s="164"/>
      <c r="P140" s="164"/>
    </row>
    <row r="141" spans="1:16" ht="15" hidden="1">
      <c r="A141" s="134" t="s">
        <v>232</v>
      </c>
      <c r="B141" s="134"/>
      <c r="C141" s="134"/>
      <c r="D141" s="134"/>
      <c r="E141" s="134"/>
      <c r="F141" s="132">
        <v>244</v>
      </c>
      <c r="G141" s="132">
        <v>221</v>
      </c>
      <c r="H141" s="132"/>
      <c r="I141" s="133">
        <v>81.24</v>
      </c>
      <c r="J141" s="133">
        <f t="shared" si="7"/>
        <v>73.30182512639999</v>
      </c>
      <c r="K141" s="133">
        <f t="shared" si="8"/>
        <v>73.30182512639999</v>
      </c>
      <c r="L141" s="1">
        <v>0.90228736</v>
      </c>
      <c r="M141" s="1">
        <v>0.90228736</v>
      </c>
      <c r="N141" s="164"/>
      <c r="O141" s="164"/>
      <c r="P141" s="164"/>
    </row>
    <row r="142" spans="1:16" ht="15" hidden="1">
      <c r="A142" s="134" t="s">
        <v>232</v>
      </c>
      <c r="B142" s="134"/>
      <c r="C142" s="134"/>
      <c r="D142" s="134"/>
      <c r="E142" s="134"/>
      <c r="F142" s="132" t="s">
        <v>235</v>
      </c>
      <c r="G142" s="132">
        <v>223</v>
      </c>
      <c r="H142" s="132"/>
      <c r="I142" s="133">
        <v>75.015</v>
      </c>
      <c r="J142" s="133">
        <f t="shared" si="7"/>
        <v>67.6850863104</v>
      </c>
      <c r="K142" s="133">
        <f t="shared" si="8"/>
        <v>67.6850863104</v>
      </c>
      <c r="L142" s="1">
        <v>0.90228736</v>
      </c>
      <c r="M142" s="1">
        <v>0.90228736</v>
      </c>
      <c r="N142" s="164"/>
      <c r="O142" s="164"/>
      <c r="P142" s="164"/>
    </row>
    <row r="143" spans="1:16" ht="15" hidden="1">
      <c r="A143" s="134" t="s">
        <v>232</v>
      </c>
      <c r="B143" s="134"/>
      <c r="C143" s="134"/>
      <c r="D143" s="134"/>
      <c r="E143" s="134"/>
      <c r="F143" s="132">
        <v>244</v>
      </c>
      <c r="G143" s="132">
        <v>225</v>
      </c>
      <c r="H143" s="132"/>
      <c r="I143" s="133"/>
      <c r="J143" s="133">
        <f t="shared" si="7"/>
        <v>0</v>
      </c>
      <c r="K143" s="133">
        <f t="shared" si="8"/>
        <v>0</v>
      </c>
      <c r="L143" s="1">
        <v>0.90228736</v>
      </c>
      <c r="M143" s="1">
        <v>0.90228736</v>
      </c>
      <c r="N143" s="164"/>
      <c r="O143" s="164"/>
      <c r="P143" s="164"/>
    </row>
    <row r="144" spans="1:16" ht="15" hidden="1">
      <c r="A144" s="134" t="s">
        <v>232</v>
      </c>
      <c r="B144" s="134"/>
      <c r="C144" s="134"/>
      <c r="D144" s="134"/>
      <c r="E144" s="134"/>
      <c r="F144" s="132">
        <v>244</v>
      </c>
      <c r="G144" s="132">
        <v>226</v>
      </c>
      <c r="H144" s="132"/>
      <c r="I144" s="133">
        <v>152.74</v>
      </c>
      <c r="J144" s="133">
        <f t="shared" si="7"/>
        <v>137.8153713664</v>
      </c>
      <c r="K144" s="133">
        <f t="shared" si="8"/>
        <v>137.8153713664</v>
      </c>
      <c r="L144" s="1">
        <v>0.90228736</v>
      </c>
      <c r="M144" s="1">
        <v>0.90228736</v>
      </c>
      <c r="N144" s="164"/>
      <c r="O144" s="164"/>
      <c r="P144" s="164"/>
    </row>
    <row r="145" spans="1:16" ht="15" hidden="1">
      <c r="A145" s="134" t="s">
        <v>232</v>
      </c>
      <c r="B145" s="134"/>
      <c r="C145" s="134"/>
      <c r="D145" s="134"/>
      <c r="E145" s="134"/>
      <c r="F145" s="132">
        <v>244</v>
      </c>
      <c r="G145" s="132">
        <v>310</v>
      </c>
      <c r="H145" s="132"/>
      <c r="I145" s="133"/>
      <c r="J145" s="133">
        <f t="shared" si="7"/>
        <v>0</v>
      </c>
      <c r="K145" s="133">
        <f t="shared" si="8"/>
        <v>0</v>
      </c>
      <c r="L145" s="1">
        <v>0.90228736</v>
      </c>
      <c r="M145" s="1">
        <v>0.90228736</v>
      </c>
      <c r="N145" s="164"/>
      <c r="O145" s="164"/>
      <c r="P145" s="164"/>
    </row>
    <row r="146" spans="1:16" ht="15" hidden="1">
      <c r="A146" s="134" t="s">
        <v>232</v>
      </c>
      <c r="B146" s="134"/>
      <c r="C146" s="134"/>
      <c r="D146" s="134"/>
      <c r="E146" s="134"/>
      <c r="F146" s="132">
        <v>244</v>
      </c>
      <c r="G146" s="132">
        <v>342</v>
      </c>
      <c r="H146" s="132"/>
      <c r="I146" s="133">
        <v>9338</v>
      </c>
      <c r="J146" s="133">
        <f t="shared" si="7"/>
        <v>8425.55936768</v>
      </c>
      <c r="K146" s="133">
        <f t="shared" si="8"/>
        <v>8425.55936768</v>
      </c>
      <c r="L146" s="1">
        <v>0.90228736</v>
      </c>
      <c r="M146" s="1">
        <v>0.90228736</v>
      </c>
      <c r="N146" s="164"/>
      <c r="O146" s="164"/>
      <c r="P146" s="164"/>
    </row>
    <row r="147" spans="1:16" ht="15" hidden="1">
      <c r="A147" s="134" t="s">
        <v>232</v>
      </c>
      <c r="B147" s="134"/>
      <c r="C147" s="134"/>
      <c r="D147" s="134"/>
      <c r="E147" s="134"/>
      <c r="F147" s="132">
        <v>244</v>
      </c>
      <c r="G147" s="132">
        <v>346</v>
      </c>
      <c r="H147" s="132"/>
      <c r="I147" s="133">
        <v>1000</v>
      </c>
      <c r="J147" s="133">
        <f t="shared" si="7"/>
        <v>902.28736</v>
      </c>
      <c r="K147" s="133">
        <f t="shared" si="8"/>
        <v>902.28736</v>
      </c>
      <c r="L147" s="1">
        <v>0.90228736</v>
      </c>
      <c r="M147" s="1">
        <v>0.90228736</v>
      </c>
      <c r="N147" s="164"/>
      <c r="O147" s="164"/>
      <c r="P147" s="164"/>
    </row>
    <row r="148" spans="1:16" ht="15" hidden="1">
      <c r="A148" s="134" t="s">
        <v>232</v>
      </c>
      <c r="B148" s="134"/>
      <c r="C148" s="134"/>
      <c r="D148" s="134"/>
      <c r="E148" s="134"/>
      <c r="F148" s="132">
        <v>247</v>
      </c>
      <c r="G148" s="132">
        <v>223</v>
      </c>
      <c r="H148" s="132"/>
      <c r="I148" s="133">
        <v>1199</v>
      </c>
      <c r="J148" s="133">
        <f t="shared" si="7"/>
        <v>1081.84254464</v>
      </c>
      <c r="K148" s="133">
        <f t="shared" si="8"/>
        <v>1081.84254464</v>
      </c>
      <c r="L148" s="1">
        <v>0.90228736</v>
      </c>
      <c r="M148" s="1">
        <v>0.90228736</v>
      </c>
      <c r="N148" s="164"/>
      <c r="O148" s="164"/>
      <c r="P148" s="164"/>
    </row>
    <row r="149" spans="1:16" ht="15" hidden="1">
      <c r="A149" s="134" t="s">
        <v>232</v>
      </c>
      <c r="B149" s="134"/>
      <c r="C149" s="134"/>
      <c r="D149" s="134"/>
      <c r="E149" s="134"/>
      <c r="F149" s="132">
        <v>851</v>
      </c>
      <c r="G149" s="132">
        <v>291</v>
      </c>
      <c r="H149" s="132"/>
      <c r="I149" s="133">
        <v>517.554</v>
      </c>
      <c r="J149" s="133">
        <f t="shared" si="7"/>
        <v>466.98243231744</v>
      </c>
      <c r="K149" s="133">
        <f t="shared" si="8"/>
        <v>466.98243231744</v>
      </c>
      <c r="L149" s="1">
        <v>0.90228736</v>
      </c>
      <c r="M149" s="1">
        <v>0.90228736</v>
      </c>
      <c r="N149" s="164"/>
      <c r="O149" s="164"/>
      <c r="P149" s="164"/>
    </row>
    <row r="150" spans="1:16" ht="15" hidden="1">
      <c r="A150" s="134" t="s">
        <v>232</v>
      </c>
      <c r="B150" s="134"/>
      <c r="C150" s="134"/>
      <c r="D150" s="134"/>
      <c r="E150" s="134"/>
      <c r="F150" s="132">
        <v>852</v>
      </c>
      <c r="G150" s="132">
        <v>291</v>
      </c>
      <c r="H150" s="132"/>
      <c r="I150" s="133"/>
      <c r="J150" s="133">
        <f t="shared" si="7"/>
        <v>0</v>
      </c>
      <c r="K150" s="133">
        <f t="shared" si="8"/>
        <v>0</v>
      </c>
      <c r="L150" s="1">
        <v>0.90228736</v>
      </c>
      <c r="M150" s="1">
        <v>0.90228736</v>
      </c>
      <c r="N150" s="164"/>
      <c r="O150" s="164"/>
      <c r="P150" s="164"/>
    </row>
    <row r="151" spans="1:14" ht="15.75">
      <c r="A151" s="185" t="s">
        <v>362</v>
      </c>
      <c r="B151" s="178"/>
      <c r="C151" s="178" t="s">
        <v>356</v>
      </c>
      <c r="D151" s="178" t="s">
        <v>218</v>
      </c>
      <c r="E151" s="178"/>
      <c r="F151" s="178"/>
      <c r="G151" s="178"/>
      <c r="H151" s="178"/>
      <c r="I151" s="186">
        <f>I152+I160+I169+I172+I177+I181+I196+I156+I164</f>
        <v>674262.3436400001</v>
      </c>
      <c r="J151" s="186">
        <f>J152+J160+J169+J172+J177+J181+J196+J156+J164</f>
        <v>623762.9317352428</v>
      </c>
      <c r="K151" s="186">
        <f>K152+K160+K169+K172+K177+K181+K196+K156+K164</f>
        <v>624213.9277352429</v>
      </c>
      <c r="M151" s="101"/>
      <c r="N151" s="101"/>
    </row>
    <row r="152" spans="1:11" ht="15.75">
      <c r="A152" s="185" t="s">
        <v>363</v>
      </c>
      <c r="B152" s="178"/>
      <c r="C152" s="178" t="s">
        <v>356</v>
      </c>
      <c r="D152" s="178" t="s">
        <v>218</v>
      </c>
      <c r="E152" s="178" t="s">
        <v>364</v>
      </c>
      <c r="F152" s="178"/>
      <c r="G152" s="178"/>
      <c r="H152" s="178"/>
      <c r="I152" s="186">
        <f>I153</f>
        <v>36514.000194</v>
      </c>
      <c r="J152" s="186">
        <f>J153</f>
        <v>37367.514576</v>
      </c>
      <c r="K152" s="186">
        <f>K153</f>
        <v>37367.514576</v>
      </c>
    </row>
    <row r="153" spans="1:11" ht="31.5">
      <c r="A153" s="212" t="s">
        <v>292</v>
      </c>
      <c r="B153" s="188" t="s">
        <v>12</v>
      </c>
      <c r="C153" s="188" t="s">
        <v>356</v>
      </c>
      <c r="D153" s="188" t="s">
        <v>218</v>
      </c>
      <c r="E153" s="188" t="s">
        <v>364</v>
      </c>
      <c r="F153" s="188">
        <v>612</v>
      </c>
      <c r="G153" s="188" t="s">
        <v>294</v>
      </c>
      <c r="H153" s="188" t="s">
        <v>365</v>
      </c>
      <c r="I153" s="189">
        <f>I154+I155</f>
        <v>36514.000194</v>
      </c>
      <c r="J153" s="189">
        <f>J154+J155</f>
        <v>37367.514576</v>
      </c>
      <c r="K153" s="189">
        <f>K154+K155</f>
        <v>37367.514576</v>
      </c>
    </row>
    <row r="154" spans="1:16" ht="15" hidden="1">
      <c r="A154" s="134" t="s">
        <v>232</v>
      </c>
      <c r="B154" s="134"/>
      <c r="C154" s="134"/>
      <c r="D154" s="134"/>
      <c r="E154" s="134"/>
      <c r="F154" s="132">
        <v>111</v>
      </c>
      <c r="G154" s="132">
        <v>211</v>
      </c>
      <c r="H154" s="132"/>
      <c r="I154" s="133">
        <v>28044.547</v>
      </c>
      <c r="J154" s="133">
        <v>28700.088</v>
      </c>
      <c r="K154" s="133">
        <f>J154</f>
        <v>28700.088</v>
      </c>
      <c r="L154" s="164"/>
      <c r="M154" s="164"/>
      <c r="N154" s="164"/>
      <c r="O154" s="164"/>
      <c r="P154" s="164"/>
    </row>
    <row r="155" spans="1:16" ht="15" hidden="1">
      <c r="A155" s="134" t="s">
        <v>232</v>
      </c>
      <c r="B155" s="134"/>
      <c r="C155" s="134"/>
      <c r="D155" s="134"/>
      <c r="E155" s="134"/>
      <c r="F155" s="132">
        <v>119</v>
      </c>
      <c r="G155" s="132">
        <v>213</v>
      </c>
      <c r="H155" s="132"/>
      <c r="I155" s="133">
        <f>I154*30.2%</f>
        <v>8469.453194</v>
      </c>
      <c r="J155" s="133">
        <f>J154*30.2%</f>
        <v>8667.426576</v>
      </c>
      <c r="K155" s="133">
        <f>K154*30.2%</f>
        <v>8667.426576</v>
      </c>
      <c r="L155" s="164"/>
      <c r="M155" s="164"/>
      <c r="N155" s="164"/>
      <c r="O155" s="164"/>
      <c r="P155" s="164"/>
    </row>
    <row r="156" spans="1:11" ht="31.5">
      <c r="A156" s="185" t="s">
        <v>366</v>
      </c>
      <c r="B156" s="178"/>
      <c r="C156" s="178" t="s">
        <v>356</v>
      </c>
      <c r="D156" s="178" t="s">
        <v>218</v>
      </c>
      <c r="E156" s="178" t="s">
        <v>367</v>
      </c>
      <c r="F156" s="178"/>
      <c r="G156" s="178"/>
      <c r="H156" s="178"/>
      <c r="I156" s="186">
        <f>I157</f>
        <v>200.66814599999998</v>
      </c>
      <c r="J156" s="186">
        <f>J157</f>
        <v>197.815464</v>
      </c>
      <c r="K156" s="186">
        <f>K157</f>
        <v>197.815464</v>
      </c>
    </row>
    <row r="157" spans="1:11" ht="31.5">
      <c r="A157" s="212" t="s">
        <v>292</v>
      </c>
      <c r="B157" s="188" t="s">
        <v>12</v>
      </c>
      <c r="C157" s="188" t="s">
        <v>356</v>
      </c>
      <c r="D157" s="188" t="s">
        <v>218</v>
      </c>
      <c r="E157" s="188" t="s">
        <v>367</v>
      </c>
      <c r="F157" s="188">
        <v>612</v>
      </c>
      <c r="G157" s="188" t="s">
        <v>294</v>
      </c>
      <c r="H157" s="188"/>
      <c r="I157" s="189">
        <f>I158+I159</f>
        <v>200.66814599999998</v>
      </c>
      <c r="J157" s="189">
        <f>J158+J159</f>
        <v>197.815464</v>
      </c>
      <c r="K157" s="189">
        <f>K158+K159</f>
        <v>197.815464</v>
      </c>
    </row>
    <row r="158" spans="1:16" ht="15" hidden="1">
      <c r="A158" s="134" t="s">
        <v>232</v>
      </c>
      <c r="B158" s="134"/>
      <c r="C158" s="134"/>
      <c r="D158" s="134"/>
      <c r="E158" s="134"/>
      <c r="F158" s="132">
        <v>111</v>
      </c>
      <c r="G158" s="132">
        <v>211</v>
      </c>
      <c r="H158" s="132"/>
      <c r="I158" s="133">
        <v>154.123</v>
      </c>
      <c r="J158" s="133">
        <v>151.932</v>
      </c>
      <c r="K158" s="133">
        <f>J158</f>
        <v>151.932</v>
      </c>
      <c r="L158" s="164"/>
      <c r="M158" s="164"/>
      <c r="N158" s="164"/>
      <c r="O158" s="164"/>
      <c r="P158" s="164"/>
    </row>
    <row r="159" spans="1:16" ht="15" hidden="1">
      <c r="A159" s="134" t="s">
        <v>232</v>
      </c>
      <c r="B159" s="134"/>
      <c r="C159" s="134"/>
      <c r="D159" s="134"/>
      <c r="E159" s="134"/>
      <c r="F159" s="132">
        <v>119</v>
      </c>
      <c r="G159" s="132">
        <v>213</v>
      </c>
      <c r="H159" s="132"/>
      <c r="I159" s="133">
        <f>I158*30.2%</f>
        <v>46.545145999999995</v>
      </c>
      <c r="J159" s="133">
        <f>J158*30.2%</f>
        <v>45.883464</v>
      </c>
      <c r="K159" s="133">
        <f>K158*30.2%</f>
        <v>45.883464</v>
      </c>
      <c r="L159" s="164"/>
      <c r="M159" s="164"/>
      <c r="N159" s="164"/>
      <c r="O159" s="164"/>
      <c r="P159" s="164"/>
    </row>
    <row r="160" spans="1:11" ht="15.75">
      <c r="A160" s="185" t="s">
        <v>368</v>
      </c>
      <c r="B160" s="178"/>
      <c r="C160" s="178" t="s">
        <v>356</v>
      </c>
      <c r="D160" s="178" t="s">
        <v>218</v>
      </c>
      <c r="E160" s="178" t="s">
        <v>369</v>
      </c>
      <c r="F160" s="178"/>
      <c r="G160" s="178"/>
      <c r="H160" s="178"/>
      <c r="I160" s="186">
        <f>I161</f>
        <v>19607.198679999998</v>
      </c>
      <c r="J160" s="186">
        <f>J161</f>
        <v>19588.229658752203</v>
      </c>
      <c r="K160" s="186">
        <f>K161</f>
        <v>20039.225658752202</v>
      </c>
    </row>
    <row r="161" spans="1:11" ht="15.75">
      <c r="A161" s="187" t="s">
        <v>370</v>
      </c>
      <c r="B161" s="188" t="s">
        <v>12</v>
      </c>
      <c r="C161" s="188" t="s">
        <v>356</v>
      </c>
      <c r="D161" s="188" t="s">
        <v>218</v>
      </c>
      <c r="E161" s="188" t="s">
        <v>369</v>
      </c>
      <c r="F161" s="188">
        <v>612</v>
      </c>
      <c r="G161" s="188" t="s">
        <v>294</v>
      </c>
      <c r="H161" s="188" t="s">
        <v>371</v>
      </c>
      <c r="I161" s="189">
        <f>I162+I163</f>
        <v>19607.198679999998</v>
      </c>
      <c r="J161" s="189">
        <f>J162+J163</f>
        <v>19588.229658752203</v>
      </c>
      <c r="K161" s="189">
        <f>K162+K163</f>
        <v>20039.225658752202</v>
      </c>
    </row>
    <row r="162" spans="1:16" ht="15" hidden="1">
      <c r="A162" s="134" t="s">
        <v>232</v>
      </c>
      <c r="B162" s="134"/>
      <c r="C162" s="134"/>
      <c r="D162" s="134"/>
      <c r="E162" s="134"/>
      <c r="F162" s="132">
        <v>244</v>
      </c>
      <c r="G162" s="132">
        <v>342</v>
      </c>
      <c r="H162" s="132"/>
      <c r="I162" s="133">
        <f>'[1]Лист4'!D40</f>
        <v>19413.068</v>
      </c>
      <c r="J162" s="133">
        <f>'[1]Лист4'!E40</f>
        <v>19413.068</v>
      </c>
      <c r="K162" s="133">
        <f>'[1]Лист4'!F40</f>
        <v>19864.064</v>
      </c>
      <c r="L162" s="164"/>
      <c r="M162" s="164"/>
      <c r="N162" s="164"/>
      <c r="O162" s="164"/>
      <c r="P162" s="164"/>
    </row>
    <row r="163" spans="1:16" ht="15" hidden="1">
      <c r="A163" s="134" t="s">
        <v>232</v>
      </c>
      <c r="B163" s="134"/>
      <c r="C163" s="134"/>
      <c r="D163" s="134"/>
      <c r="E163" s="134"/>
      <c r="F163" s="132">
        <v>244</v>
      </c>
      <c r="G163" s="132">
        <v>342</v>
      </c>
      <c r="H163" s="132"/>
      <c r="I163" s="133">
        <f>I162*1%</f>
        <v>194.13067999999998</v>
      </c>
      <c r="J163" s="133">
        <f>I163*L163</f>
        <v>175.16165875220477</v>
      </c>
      <c r="K163" s="133">
        <f>I163*M163</f>
        <v>175.16165875220477</v>
      </c>
      <c r="L163" s="1">
        <v>0.90228736</v>
      </c>
      <c r="M163" s="1">
        <v>0.90228736</v>
      </c>
      <c r="N163" s="164"/>
      <c r="O163" s="164"/>
      <c r="P163" s="164"/>
    </row>
    <row r="164" spans="1:11" ht="15.75">
      <c r="A164" s="185" t="s">
        <v>372</v>
      </c>
      <c r="B164" s="178"/>
      <c r="C164" s="178" t="s">
        <v>356</v>
      </c>
      <c r="D164" s="178" t="s">
        <v>218</v>
      </c>
      <c r="E164" s="213" t="s">
        <v>373</v>
      </c>
      <c r="F164" s="178"/>
      <c r="G164" s="178"/>
      <c r="H164" s="178"/>
      <c r="I164" s="186">
        <f>I165</f>
        <v>47013.292109999995</v>
      </c>
      <c r="J164" s="186">
        <f>J165</f>
        <v>1442.261230592</v>
      </c>
      <c r="K164" s="186">
        <f>K165</f>
        <v>1442.261230592</v>
      </c>
    </row>
    <row r="165" spans="1:11" ht="15.75">
      <c r="A165" s="212" t="s">
        <v>374</v>
      </c>
      <c r="B165" s="188" t="s">
        <v>12</v>
      </c>
      <c r="C165" s="188" t="s">
        <v>356</v>
      </c>
      <c r="D165" s="188" t="s">
        <v>218</v>
      </c>
      <c r="E165" s="188" t="s">
        <v>373</v>
      </c>
      <c r="F165" s="188">
        <v>612</v>
      </c>
      <c r="G165" s="188">
        <v>281</v>
      </c>
      <c r="H165" s="188"/>
      <c r="I165" s="189">
        <f>I166+I167+I168</f>
        <v>47013.292109999995</v>
      </c>
      <c r="J165" s="189">
        <f>J166+J167+J168</f>
        <v>1442.261230592</v>
      </c>
      <c r="K165" s="189">
        <f>K166+K167+K168</f>
        <v>1442.261230592</v>
      </c>
    </row>
    <row r="166" spans="1:16" ht="15" hidden="1">
      <c r="A166" s="134" t="s">
        <v>375</v>
      </c>
      <c r="B166" s="134"/>
      <c r="C166" s="134"/>
      <c r="D166" s="134"/>
      <c r="E166" s="134"/>
      <c r="F166" s="132">
        <v>243</v>
      </c>
      <c r="G166" s="132">
        <v>225</v>
      </c>
      <c r="H166" s="132"/>
      <c r="I166" s="133">
        <v>43024.58726</v>
      </c>
      <c r="J166" s="133">
        <v>0</v>
      </c>
      <c r="K166" s="133">
        <v>0</v>
      </c>
      <c r="L166" s="164"/>
      <c r="M166" s="164"/>
      <c r="N166" s="164"/>
      <c r="O166" s="164"/>
      <c r="P166" s="164"/>
    </row>
    <row r="167" spans="1:16" ht="15" hidden="1">
      <c r="A167" s="134" t="s">
        <v>376</v>
      </c>
      <c r="B167" s="134"/>
      <c r="C167" s="134"/>
      <c r="D167" s="134"/>
      <c r="E167" s="134"/>
      <c r="F167" s="132">
        <v>243</v>
      </c>
      <c r="G167" s="132">
        <v>225</v>
      </c>
      <c r="H167" s="132"/>
      <c r="I167" s="133">
        <v>2390.25485</v>
      </c>
      <c r="J167" s="133">
        <v>0</v>
      </c>
      <c r="K167" s="133">
        <v>0</v>
      </c>
      <c r="N167" s="164"/>
      <c r="O167" s="164"/>
      <c r="P167" s="164"/>
    </row>
    <row r="168" spans="1:16" ht="15" hidden="1">
      <c r="A168" s="134" t="s">
        <v>377</v>
      </c>
      <c r="B168" s="134"/>
      <c r="C168" s="134"/>
      <c r="D168" s="134"/>
      <c r="E168" s="134"/>
      <c r="F168" s="132">
        <v>243</v>
      </c>
      <c r="G168" s="132">
        <v>225</v>
      </c>
      <c r="H168" s="132"/>
      <c r="I168" s="133">
        <v>1598.45</v>
      </c>
      <c r="J168" s="133">
        <f>I168*L168</f>
        <v>1442.261230592</v>
      </c>
      <c r="K168" s="133">
        <f>I168*M168</f>
        <v>1442.261230592</v>
      </c>
      <c r="L168" s="1">
        <v>0.90228736</v>
      </c>
      <c r="M168" s="1">
        <v>0.90228736</v>
      </c>
      <c r="N168" s="164"/>
      <c r="O168" s="164"/>
      <c r="P168" s="164"/>
    </row>
    <row r="169" spans="1:11" ht="15.75">
      <c r="A169" s="185" t="s">
        <v>378</v>
      </c>
      <c r="B169" s="178"/>
      <c r="C169" s="178" t="s">
        <v>356</v>
      </c>
      <c r="D169" s="178" t="s">
        <v>218</v>
      </c>
      <c r="E169" s="178" t="s">
        <v>379</v>
      </c>
      <c r="F169" s="178"/>
      <c r="G169" s="178"/>
      <c r="H169" s="178"/>
      <c r="I169" s="186">
        <f>I170</f>
        <v>246.069</v>
      </c>
      <c r="J169" s="186">
        <f>J170</f>
        <v>246.069</v>
      </c>
      <c r="K169" s="186">
        <f>K170</f>
        <v>246.069</v>
      </c>
    </row>
    <row r="170" spans="1:11" ht="15.75">
      <c r="A170" s="187" t="s">
        <v>380</v>
      </c>
      <c r="B170" s="188" t="s">
        <v>12</v>
      </c>
      <c r="C170" s="188" t="s">
        <v>356</v>
      </c>
      <c r="D170" s="188" t="s">
        <v>218</v>
      </c>
      <c r="E170" s="188" t="s">
        <v>379</v>
      </c>
      <c r="F170" s="188">
        <v>611</v>
      </c>
      <c r="G170" s="188" t="s">
        <v>294</v>
      </c>
      <c r="H170" s="188"/>
      <c r="I170" s="189">
        <f>I171</f>
        <v>246.069</v>
      </c>
      <c r="J170" s="189">
        <f>J171</f>
        <v>246.069</v>
      </c>
      <c r="K170" s="189">
        <f>K171</f>
        <v>246.069</v>
      </c>
    </row>
    <row r="171" spans="1:16" ht="15" hidden="1">
      <c r="A171" s="134" t="s">
        <v>232</v>
      </c>
      <c r="B171" s="134"/>
      <c r="C171" s="134"/>
      <c r="D171" s="134"/>
      <c r="E171" s="134"/>
      <c r="F171" s="132">
        <v>321</v>
      </c>
      <c r="G171" s="132">
        <v>262</v>
      </c>
      <c r="H171" s="132"/>
      <c r="I171" s="133">
        <f>'[1]Лист4'!D44</f>
        <v>246.069</v>
      </c>
      <c r="J171" s="133">
        <f>'[1]Лист4'!E44</f>
        <v>246.069</v>
      </c>
      <c r="K171" s="133">
        <f>'[1]Лист4'!F44</f>
        <v>246.069</v>
      </c>
      <c r="L171" s="164"/>
      <c r="M171" s="164"/>
      <c r="N171" s="164"/>
      <c r="O171" s="164"/>
      <c r="P171" s="164"/>
    </row>
    <row r="172" spans="1:11" ht="15.75">
      <c r="A172" s="185" t="s">
        <v>381</v>
      </c>
      <c r="B172" s="178"/>
      <c r="C172" s="178" t="s">
        <v>356</v>
      </c>
      <c r="D172" s="178" t="s">
        <v>218</v>
      </c>
      <c r="E172" s="178" t="s">
        <v>382</v>
      </c>
      <c r="F172" s="178"/>
      <c r="G172" s="178"/>
      <c r="H172" s="178"/>
      <c r="I172" s="186">
        <f>I173</f>
        <v>511731.99997999996</v>
      </c>
      <c r="J172" s="186">
        <f>J173</f>
        <v>511731.99997999996</v>
      </c>
      <c r="K172" s="186">
        <f>K173</f>
        <v>511731.99997999996</v>
      </c>
    </row>
    <row r="173" spans="1:14" ht="31.5">
      <c r="A173" s="212" t="s">
        <v>292</v>
      </c>
      <c r="B173" s="188" t="s">
        <v>12</v>
      </c>
      <c r="C173" s="188" t="s">
        <v>356</v>
      </c>
      <c r="D173" s="188" t="s">
        <v>218</v>
      </c>
      <c r="E173" s="188" t="s">
        <v>382</v>
      </c>
      <c r="F173" s="188" t="s">
        <v>293</v>
      </c>
      <c r="G173" s="188" t="s">
        <v>294</v>
      </c>
      <c r="H173" s="188"/>
      <c r="I173" s="189">
        <f>I174+I175+I176</f>
        <v>511731.99997999996</v>
      </c>
      <c r="J173" s="189">
        <f>J174+J175+J176</f>
        <v>511731.99997999996</v>
      </c>
      <c r="K173" s="189">
        <f>K174+K175+K176</f>
        <v>511731.99997999996</v>
      </c>
      <c r="L173" s="101"/>
      <c r="M173" s="101"/>
      <c r="N173" s="101"/>
    </row>
    <row r="174" spans="1:16" ht="15" hidden="1">
      <c r="A174" s="134" t="s">
        <v>232</v>
      </c>
      <c r="B174" s="134"/>
      <c r="C174" s="134"/>
      <c r="D174" s="134"/>
      <c r="E174" s="134"/>
      <c r="F174" s="132">
        <v>111</v>
      </c>
      <c r="G174" s="132">
        <v>211</v>
      </c>
      <c r="H174" s="132"/>
      <c r="I174" s="133">
        <v>387418.99</v>
      </c>
      <c r="J174" s="133">
        <v>387418.99</v>
      </c>
      <c r="K174" s="133">
        <v>387418.99</v>
      </c>
      <c r="L174" s="164"/>
      <c r="M174" s="164"/>
      <c r="N174" s="164"/>
      <c r="O174" s="164"/>
      <c r="P174" s="164"/>
    </row>
    <row r="175" spans="1:16" ht="15" hidden="1">
      <c r="A175" s="134" t="s">
        <v>232</v>
      </c>
      <c r="B175" s="134"/>
      <c r="C175" s="134"/>
      <c r="D175" s="134"/>
      <c r="E175" s="134"/>
      <c r="F175" s="132">
        <v>119</v>
      </c>
      <c r="G175" s="132">
        <v>213</v>
      </c>
      <c r="H175" s="132"/>
      <c r="I175" s="133">
        <f>I174*30.2%</f>
        <v>117000.53498</v>
      </c>
      <c r="J175" s="133">
        <f>J174*30.2%</f>
        <v>117000.53498</v>
      </c>
      <c r="K175" s="133">
        <f>K174*30.2%</f>
        <v>117000.53498</v>
      </c>
      <c r="L175" s="164"/>
      <c r="M175" s="164"/>
      <c r="N175" s="164"/>
      <c r="O175" s="164"/>
      <c r="P175" s="164"/>
    </row>
    <row r="176" spans="1:16" ht="15" hidden="1">
      <c r="A176" s="134" t="s">
        <v>232</v>
      </c>
      <c r="B176" s="134"/>
      <c r="C176" s="134"/>
      <c r="D176" s="134"/>
      <c r="E176" s="134"/>
      <c r="F176" s="132">
        <v>244</v>
      </c>
      <c r="G176" s="132">
        <v>226</v>
      </c>
      <c r="H176" s="132"/>
      <c r="I176" s="133">
        <v>7312.475</v>
      </c>
      <c r="J176" s="133">
        <v>7312.475</v>
      </c>
      <c r="K176" s="133">
        <v>7312.475</v>
      </c>
      <c r="L176" s="164"/>
      <c r="M176" s="164"/>
      <c r="N176" s="164"/>
      <c r="O176" s="164"/>
      <c r="P176" s="164"/>
    </row>
    <row r="177" spans="1:11" ht="15.75">
      <c r="A177" s="185" t="s">
        <v>383</v>
      </c>
      <c r="B177" s="178"/>
      <c r="C177" s="178" t="s">
        <v>356</v>
      </c>
      <c r="D177" s="178" t="s">
        <v>218</v>
      </c>
      <c r="E177" s="178" t="s">
        <v>384</v>
      </c>
      <c r="F177" s="178"/>
      <c r="G177" s="178"/>
      <c r="H177" s="178"/>
      <c r="I177" s="186">
        <f>I178</f>
        <v>15652.903098</v>
      </c>
      <c r="J177" s="186">
        <f>J178</f>
        <v>14123.41661263024</v>
      </c>
      <c r="K177" s="186">
        <f>K178</f>
        <v>14123.41661263024</v>
      </c>
    </row>
    <row r="178" spans="1:11" ht="31.5">
      <c r="A178" s="214" t="s">
        <v>292</v>
      </c>
      <c r="B178" s="188" t="s">
        <v>12</v>
      </c>
      <c r="C178" s="188" t="s">
        <v>356</v>
      </c>
      <c r="D178" s="188" t="s">
        <v>218</v>
      </c>
      <c r="E178" s="188" t="s">
        <v>384</v>
      </c>
      <c r="F178" s="188" t="s">
        <v>293</v>
      </c>
      <c r="G178" s="188" t="s">
        <v>294</v>
      </c>
      <c r="H178" s="188"/>
      <c r="I178" s="189">
        <f>I179+I180</f>
        <v>15652.903098</v>
      </c>
      <c r="J178" s="189">
        <f>J179+J180</f>
        <v>14123.41661263024</v>
      </c>
      <c r="K178" s="189">
        <f>K179+K180</f>
        <v>14123.41661263024</v>
      </c>
    </row>
    <row r="179" spans="1:16" ht="15" hidden="1">
      <c r="A179" s="134" t="s">
        <v>232</v>
      </c>
      <c r="B179" s="134"/>
      <c r="C179" s="134"/>
      <c r="D179" s="134"/>
      <c r="E179" s="134"/>
      <c r="F179" s="132">
        <v>111</v>
      </c>
      <c r="G179" s="132">
        <v>211</v>
      </c>
      <c r="H179" s="132"/>
      <c r="I179" s="133">
        <v>12022.199</v>
      </c>
      <c r="J179" s="133">
        <f>I179*L179</f>
        <v>10847.47819710464</v>
      </c>
      <c r="K179" s="133">
        <f>I179*M179</f>
        <v>10847.47819710464</v>
      </c>
      <c r="L179" s="1">
        <v>0.90228736</v>
      </c>
      <c r="M179" s="1">
        <v>0.90228736</v>
      </c>
      <c r="N179" s="164"/>
      <c r="O179" s="164"/>
      <c r="P179" s="164"/>
    </row>
    <row r="180" spans="1:16" ht="15" hidden="1">
      <c r="A180" s="134" t="s">
        <v>232</v>
      </c>
      <c r="B180" s="134"/>
      <c r="C180" s="134"/>
      <c r="D180" s="134"/>
      <c r="E180" s="134"/>
      <c r="F180" s="132">
        <v>119</v>
      </c>
      <c r="G180" s="132">
        <v>213</v>
      </c>
      <c r="H180" s="132"/>
      <c r="I180" s="133">
        <f>I179*30.2%</f>
        <v>3630.704098</v>
      </c>
      <c r="J180" s="133">
        <f>I180*L180</f>
        <v>3275.938415525601</v>
      </c>
      <c r="K180" s="133">
        <f>I180*M180</f>
        <v>3275.938415525601</v>
      </c>
      <c r="L180" s="1">
        <v>0.90228736</v>
      </c>
      <c r="M180" s="1">
        <v>0.90228736</v>
      </c>
      <c r="N180" s="164"/>
      <c r="O180" s="164"/>
      <c r="P180" s="164"/>
    </row>
    <row r="181" spans="1:16" ht="15.75">
      <c r="A181" s="185" t="s">
        <v>385</v>
      </c>
      <c r="B181" s="178"/>
      <c r="C181" s="178" t="s">
        <v>356</v>
      </c>
      <c r="D181" s="178" t="s">
        <v>218</v>
      </c>
      <c r="E181" s="178" t="s">
        <v>386</v>
      </c>
      <c r="F181" s="178"/>
      <c r="G181" s="178"/>
      <c r="H181" s="178"/>
      <c r="I181" s="186">
        <f>I182</f>
        <v>31424.165</v>
      </c>
      <c r="J181" s="186">
        <f>J182</f>
        <v>28353.626878054398</v>
      </c>
      <c r="K181" s="186">
        <f>K182</f>
        <v>28353.626878054398</v>
      </c>
      <c r="L181" s="166"/>
      <c r="M181" s="166"/>
      <c r="N181" s="166"/>
      <c r="O181" s="166"/>
      <c r="P181" s="166"/>
    </row>
    <row r="182" spans="1:11" ht="31.5">
      <c r="A182" s="214" t="s">
        <v>292</v>
      </c>
      <c r="B182" s="188" t="s">
        <v>12</v>
      </c>
      <c r="C182" s="188" t="s">
        <v>356</v>
      </c>
      <c r="D182" s="188" t="s">
        <v>218</v>
      </c>
      <c r="E182" s="188">
        <v>9980070002</v>
      </c>
      <c r="F182" s="188" t="s">
        <v>293</v>
      </c>
      <c r="G182" s="188" t="s">
        <v>294</v>
      </c>
      <c r="H182" s="188"/>
      <c r="I182" s="189">
        <f>I183+I184+I185+I186+I187+I188+I189+I190+I191+I192+I193+I194+I195</f>
        <v>31424.165</v>
      </c>
      <c r="J182" s="189">
        <f>J183+J184+J185+J186+J187+J188+J189+J190+J191+J192+J193+J194+J195</f>
        <v>28353.626878054398</v>
      </c>
      <c r="K182" s="189">
        <f>K183+K184+K185+K186+K187+K188+K189+K190+K191+K192+K193+K194+K195</f>
        <v>28353.626878054398</v>
      </c>
    </row>
    <row r="183" spans="1:16" ht="15" hidden="1">
      <c r="A183" s="134" t="s">
        <v>232</v>
      </c>
      <c r="B183" s="134"/>
      <c r="C183" s="134"/>
      <c r="D183" s="134"/>
      <c r="E183" s="134"/>
      <c r="F183" s="132">
        <v>244</v>
      </c>
      <c r="G183" s="132">
        <v>221</v>
      </c>
      <c r="H183" s="132"/>
      <c r="I183" s="133">
        <v>81</v>
      </c>
      <c r="J183" s="133">
        <f aca="true" t="shared" si="9" ref="J183:J195">I183*L183</f>
        <v>73.08527615999999</v>
      </c>
      <c r="K183" s="133">
        <f aca="true" t="shared" si="10" ref="K183:K195">I183*M183</f>
        <v>73.08527615999999</v>
      </c>
      <c r="L183" s="1">
        <v>0.90228736</v>
      </c>
      <c r="M183" s="1">
        <v>0.90228736</v>
      </c>
      <c r="N183" s="164"/>
      <c r="O183" s="164"/>
      <c r="P183" s="164"/>
    </row>
    <row r="184" spans="1:16" ht="15" hidden="1">
      <c r="A184" s="134" t="s">
        <v>232</v>
      </c>
      <c r="B184" s="134"/>
      <c r="C184" s="134"/>
      <c r="D184" s="134"/>
      <c r="E184" s="134"/>
      <c r="F184" s="132" t="s">
        <v>235</v>
      </c>
      <c r="G184" s="132">
        <v>223</v>
      </c>
      <c r="H184" s="132"/>
      <c r="I184" s="133">
        <v>505.179</v>
      </c>
      <c r="J184" s="133">
        <f t="shared" si="9"/>
        <v>455.81662623743995</v>
      </c>
      <c r="K184" s="133">
        <f t="shared" si="10"/>
        <v>455.81662623743995</v>
      </c>
      <c r="L184" s="1">
        <v>0.90228736</v>
      </c>
      <c r="M184" s="1">
        <v>0.90228736</v>
      </c>
      <c r="N184" s="164"/>
      <c r="O184" s="164"/>
      <c r="P184" s="164"/>
    </row>
    <row r="185" spans="1:16" ht="15" hidden="1">
      <c r="A185" s="134" t="s">
        <v>232</v>
      </c>
      <c r="B185" s="134"/>
      <c r="C185" s="134"/>
      <c r="D185" s="134"/>
      <c r="E185" s="134"/>
      <c r="F185" s="132">
        <v>244</v>
      </c>
      <c r="G185" s="132">
        <v>225</v>
      </c>
      <c r="H185" s="132"/>
      <c r="I185" s="133">
        <v>220</v>
      </c>
      <c r="J185" s="133">
        <f t="shared" si="9"/>
        <v>198.5032192</v>
      </c>
      <c r="K185" s="133">
        <f t="shared" si="10"/>
        <v>198.5032192</v>
      </c>
      <c r="L185" s="1">
        <v>0.90228736</v>
      </c>
      <c r="M185" s="1">
        <v>0.90228736</v>
      </c>
      <c r="N185" s="164"/>
      <c r="O185" s="164"/>
      <c r="P185" s="164"/>
    </row>
    <row r="186" spans="1:16" ht="15" hidden="1">
      <c r="A186" s="134" t="s">
        <v>232</v>
      </c>
      <c r="B186" s="134"/>
      <c r="C186" s="134"/>
      <c r="D186" s="134"/>
      <c r="E186" s="134"/>
      <c r="F186" s="132">
        <v>244</v>
      </c>
      <c r="G186" s="132">
        <v>226</v>
      </c>
      <c r="H186" s="132"/>
      <c r="I186" s="133">
        <v>1898.37</v>
      </c>
      <c r="J186" s="133">
        <f t="shared" si="9"/>
        <v>1712.8752556031998</v>
      </c>
      <c r="K186" s="133">
        <f t="shared" si="10"/>
        <v>1712.8752556031998</v>
      </c>
      <c r="L186" s="1">
        <v>0.90228736</v>
      </c>
      <c r="M186" s="1">
        <v>0.90228736</v>
      </c>
      <c r="N186" s="164"/>
      <c r="O186" s="164"/>
      <c r="P186" s="164"/>
    </row>
    <row r="187" spans="1:16" ht="15" hidden="1">
      <c r="A187" s="134" t="s">
        <v>232</v>
      </c>
      <c r="B187" s="134"/>
      <c r="C187" s="134"/>
      <c r="D187" s="134"/>
      <c r="E187" s="134"/>
      <c r="F187" s="132">
        <v>244</v>
      </c>
      <c r="G187" s="132">
        <v>310</v>
      </c>
      <c r="H187" s="132"/>
      <c r="I187" s="133">
        <v>1000.255</v>
      </c>
      <c r="J187" s="133">
        <f t="shared" si="9"/>
        <v>902.5174432768</v>
      </c>
      <c r="K187" s="133">
        <f t="shared" si="10"/>
        <v>902.5174432768</v>
      </c>
      <c r="L187" s="1">
        <v>0.90228736</v>
      </c>
      <c r="M187" s="1">
        <v>0.90228736</v>
      </c>
      <c r="N187" s="164"/>
      <c r="O187" s="164"/>
      <c r="P187" s="164"/>
    </row>
    <row r="188" spans="1:16" ht="15" hidden="1">
      <c r="A188" s="134" t="s">
        <v>232</v>
      </c>
      <c r="B188" s="134"/>
      <c r="C188" s="134"/>
      <c r="D188" s="134"/>
      <c r="E188" s="134"/>
      <c r="F188" s="132">
        <v>244</v>
      </c>
      <c r="G188" s="132">
        <v>342</v>
      </c>
      <c r="H188" s="132"/>
      <c r="I188" s="133">
        <v>220</v>
      </c>
      <c r="J188" s="133">
        <f t="shared" si="9"/>
        <v>198.5032192</v>
      </c>
      <c r="K188" s="133">
        <f t="shared" si="10"/>
        <v>198.5032192</v>
      </c>
      <c r="L188" s="1">
        <v>0.90228736</v>
      </c>
      <c r="M188" s="1">
        <v>0.90228736</v>
      </c>
      <c r="N188" s="164"/>
      <c r="O188" s="164"/>
      <c r="P188" s="164"/>
    </row>
    <row r="189" spans="1:16" ht="15" hidden="1">
      <c r="A189" s="134" t="s">
        <v>232</v>
      </c>
      <c r="B189" s="134"/>
      <c r="C189" s="134"/>
      <c r="D189" s="134"/>
      <c r="E189" s="134"/>
      <c r="F189" s="132">
        <v>244</v>
      </c>
      <c r="G189" s="132">
        <v>343</v>
      </c>
      <c r="H189" s="132"/>
      <c r="I189" s="133">
        <v>9276.185</v>
      </c>
      <c r="J189" s="133">
        <f t="shared" si="9"/>
        <v>8369.784474521599</v>
      </c>
      <c r="K189" s="133">
        <f t="shared" si="10"/>
        <v>8369.784474521599</v>
      </c>
      <c r="L189" s="1">
        <v>0.90228736</v>
      </c>
      <c r="M189" s="1">
        <v>0.90228736</v>
      </c>
      <c r="N189" s="164"/>
      <c r="O189" s="164"/>
      <c r="P189" s="164"/>
    </row>
    <row r="190" spans="1:16" ht="15" hidden="1">
      <c r="A190" s="134" t="s">
        <v>232</v>
      </c>
      <c r="B190" s="134"/>
      <c r="C190" s="134"/>
      <c r="D190" s="134"/>
      <c r="E190" s="134"/>
      <c r="F190" s="132">
        <v>244</v>
      </c>
      <c r="G190" s="132">
        <v>344</v>
      </c>
      <c r="H190" s="132"/>
      <c r="I190" s="133">
        <v>0</v>
      </c>
      <c r="J190" s="133">
        <f t="shared" si="9"/>
        <v>0</v>
      </c>
      <c r="K190" s="133">
        <f t="shared" si="10"/>
        <v>0</v>
      </c>
      <c r="L190" s="1">
        <v>0.90228736</v>
      </c>
      <c r="M190" s="1">
        <v>0.90228736</v>
      </c>
      <c r="N190" s="164"/>
      <c r="O190" s="164"/>
      <c r="P190" s="164"/>
    </row>
    <row r="191" spans="1:16" ht="15" hidden="1">
      <c r="A191" s="134" t="s">
        <v>232</v>
      </c>
      <c r="B191" s="134"/>
      <c r="C191" s="134"/>
      <c r="D191" s="134"/>
      <c r="E191" s="134"/>
      <c r="F191" s="132">
        <v>244</v>
      </c>
      <c r="G191" s="132">
        <v>345</v>
      </c>
      <c r="H191" s="132"/>
      <c r="I191" s="133">
        <v>0</v>
      </c>
      <c r="J191" s="133">
        <f t="shared" si="9"/>
        <v>0</v>
      </c>
      <c r="K191" s="133">
        <f t="shared" si="10"/>
        <v>0</v>
      </c>
      <c r="L191" s="1">
        <v>0.90228736</v>
      </c>
      <c r="M191" s="1">
        <v>0.90228736</v>
      </c>
      <c r="N191" s="164"/>
      <c r="O191" s="164"/>
      <c r="P191" s="164"/>
    </row>
    <row r="192" spans="1:16" ht="15" hidden="1">
      <c r="A192" s="134" t="s">
        <v>232</v>
      </c>
      <c r="B192" s="134"/>
      <c r="C192" s="134"/>
      <c r="D192" s="134"/>
      <c r="E192" s="134"/>
      <c r="F192" s="132">
        <v>244</v>
      </c>
      <c r="G192" s="132">
        <v>346</v>
      </c>
      <c r="H192" s="132"/>
      <c r="I192" s="133">
        <v>3000</v>
      </c>
      <c r="J192" s="133">
        <f t="shared" si="9"/>
        <v>2706.86208</v>
      </c>
      <c r="K192" s="133">
        <f t="shared" si="10"/>
        <v>2706.86208</v>
      </c>
      <c r="L192" s="1">
        <v>0.90228736</v>
      </c>
      <c r="M192" s="1">
        <v>0.90228736</v>
      </c>
      <c r="N192" s="164"/>
      <c r="O192" s="164"/>
      <c r="P192" s="164"/>
    </row>
    <row r="193" spans="1:16" ht="15" hidden="1">
      <c r="A193" s="134" t="s">
        <v>232</v>
      </c>
      <c r="B193" s="134"/>
      <c r="C193" s="134"/>
      <c r="D193" s="134"/>
      <c r="E193" s="134"/>
      <c r="F193" s="132">
        <v>247</v>
      </c>
      <c r="G193" s="132">
        <v>223</v>
      </c>
      <c r="H193" s="132"/>
      <c r="I193" s="133">
        <v>11672</v>
      </c>
      <c r="J193" s="133">
        <f t="shared" si="9"/>
        <v>10531.49806592</v>
      </c>
      <c r="K193" s="133">
        <f t="shared" si="10"/>
        <v>10531.49806592</v>
      </c>
      <c r="L193" s="1">
        <v>0.90228736</v>
      </c>
      <c r="M193" s="1">
        <v>0.90228736</v>
      </c>
      <c r="N193" s="164"/>
      <c r="O193" s="164"/>
      <c r="P193" s="164"/>
    </row>
    <row r="194" spans="1:16" ht="15" hidden="1">
      <c r="A194" s="134" t="s">
        <v>232</v>
      </c>
      <c r="B194" s="134"/>
      <c r="C194" s="134"/>
      <c r="D194" s="134"/>
      <c r="E194" s="134"/>
      <c r="F194" s="132">
        <v>851</v>
      </c>
      <c r="G194" s="132">
        <v>291</v>
      </c>
      <c r="H194" s="132"/>
      <c r="I194" s="133">
        <v>3514.771</v>
      </c>
      <c r="J194" s="133">
        <f t="shared" si="9"/>
        <v>3171.33344659456</v>
      </c>
      <c r="K194" s="133">
        <f t="shared" si="10"/>
        <v>3171.33344659456</v>
      </c>
      <c r="L194" s="1">
        <v>0.90228736</v>
      </c>
      <c r="M194" s="1">
        <v>0.90228736</v>
      </c>
      <c r="N194" s="164"/>
      <c r="O194" s="164"/>
      <c r="P194" s="164"/>
    </row>
    <row r="195" spans="1:16" ht="15" hidden="1">
      <c r="A195" s="134" t="s">
        <v>232</v>
      </c>
      <c r="B195" s="134"/>
      <c r="C195" s="134"/>
      <c r="D195" s="134"/>
      <c r="E195" s="134"/>
      <c r="F195" s="132">
        <v>852</v>
      </c>
      <c r="G195" s="132">
        <v>291</v>
      </c>
      <c r="H195" s="132"/>
      <c r="I195" s="133">
        <v>36.405</v>
      </c>
      <c r="J195" s="133">
        <f t="shared" si="9"/>
        <v>32.8477713408</v>
      </c>
      <c r="K195" s="133">
        <f t="shared" si="10"/>
        <v>32.8477713408</v>
      </c>
      <c r="L195" s="1">
        <v>0.90228736</v>
      </c>
      <c r="M195" s="1">
        <v>0.90228736</v>
      </c>
      <c r="N195" s="164"/>
      <c r="O195" s="164"/>
      <c r="P195" s="164"/>
    </row>
    <row r="196" spans="1:16" ht="15.75">
      <c r="A196" s="185" t="s">
        <v>385</v>
      </c>
      <c r="B196" s="178"/>
      <c r="C196" s="178" t="s">
        <v>356</v>
      </c>
      <c r="D196" s="178" t="s">
        <v>218</v>
      </c>
      <c r="E196" s="178" t="s">
        <v>387</v>
      </c>
      <c r="F196" s="178"/>
      <c r="G196" s="178"/>
      <c r="H196" s="178"/>
      <c r="I196" s="186">
        <f>I197</f>
        <v>11872.047432000001</v>
      </c>
      <c r="J196" s="186">
        <f>J197</f>
        <v>10711.99833521406</v>
      </c>
      <c r="K196" s="186">
        <f>K197</f>
        <v>10711.99833521406</v>
      </c>
      <c r="L196" s="166"/>
      <c r="M196" s="166"/>
      <c r="N196" s="166"/>
      <c r="O196" s="166"/>
      <c r="P196" s="166"/>
    </row>
    <row r="197" spans="1:11" ht="31.5">
      <c r="A197" s="214" t="s">
        <v>388</v>
      </c>
      <c r="B197" s="188" t="s">
        <v>12</v>
      </c>
      <c r="C197" s="188" t="s">
        <v>356</v>
      </c>
      <c r="D197" s="188" t="s">
        <v>218</v>
      </c>
      <c r="E197" s="188">
        <v>9990070002</v>
      </c>
      <c r="F197" s="188" t="s">
        <v>293</v>
      </c>
      <c r="G197" s="188" t="s">
        <v>294</v>
      </c>
      <c r="H197" s="188"/>
      <c r="I197" s="189">
        <f>I198+I199</f>
        <v>11872.047432000001</v>
      </c>
      <c r="J197" s="189">
        <f>J198+J199</f>
        <v>10711.99833521406</v>
      </c>
      <c r="K197" s="189">
        <f>K198+K199</f>
        <v>10711.99833521406</v>
      </c>
    </row>
    <row r="198" spans="1:16" ht="15" hidden="1">
      <c r="A198" s="134" t="s">
        <v>232</v>
      </c>
      <c r="B198" s="134"/>
      <c r="C198" s="134"/>
      <c r="D198" s="134"/>
      <c r="E198" s="134"/>
      <c r="F198" s="132">
        <v>111</v>
      </c>
      <c r="G198" s="132">
        <v>211</v>
      </c>
      <c r="H198" s="132"/>
      <c r="I198" s="133">
        <v>9118.316</v>
      </c>
      <c r="J198" s="133">
        <f>I198*L198</f>
        <v>8227.34127128576</v>
      </c>
      <c r="K198" s="133">
        <f>I198*M198</f>
        <v>8227.34127128576</v>
      </c>
      <c r="L198" s="1">
        <v>0.90228736</v>
      </c>
      <c r="M198" s="1">
        <v>0.90228736</v>
      </c>
      <c r="N198" s="164"/>
      <c r="O198" s="164"/>
      <c r="P198" s="164"/>
    </row>
    <row r="199" spans="1:16" ht="15" hidden="1">
      <c r="A199" s="134" t="s">
        <v>232</v>
      </c>
      <c r="B199" s="134"/>
      <c r="C199" s="134"/>
      <c r="D199" s="134"/>
      <c r="E199" s="134"/>
      <c r="F199" s="132">
        <v>119</v>
      </c>
      <c r="G199" s="132">
        <v>213</v>
      </c>
      <c r="H199" s="132"/>
      <c r="I199" s="133">
        <f>I198*30.2%</f>
        <v>2753.731432</v>
      </c>
      <c r="J199" s="133">
        <f>I199*L199</f>
        <v>2484.6570639282995</v>
      </c>
      <c r="K199" s="133">
        <f>I199*M199</f>
        <v>2484.6570639282995</v>
      </c>
      <c r="L199" s="1">
        <v>0.90228736</v>
      </c>
      <c r="M199" s="1">
        <v>0.90228736</v>
      </c>
      <c r="N199" s="164"/>
      <c r="O199" s="164"/>
      <c r="P199" s="164"/>
    </row>
    <row r="200" spans="1:13" ht="15.75">
      <c r="A200" s="185" t="s">
        <v>389</v>
      </c>
      <c r="B200" s="178"/>
      <c r="C200" s="178" t="s">
        <v>356</v>
      </c>
      <c r="D200" s="178" t="s">
        <v>22</v>
      </c>
      <c r="E200" s="178"/>
      <c r="F200" s="178"/>
      <c r="G200" s="178"/>
      <c r="H200" s="178"/>
      <c r="I200" s="186">
        <f>I202+I228+I229+I230+I231+I223</f>
        <v>45609.63291200001</v>
      </c>
      <c r="J200" s="186">
        <f>J202+J228+J229+J230+J231+J223</f>
        <v>41152.99527073759</v>
      </c>
      <c r="K200" s="186">
        <f>K202+K228+K229+K230+K231+K223</f>
        <v>41152.99527073759</v>
      </c>
      <c r="M200" s="101"/>
    </row>
    <row r="201" spans="1:13" ht="15.75">
      <c r="A201" s="185" t="s">
        <v>390</v>
      </c>
      <c r="B201" s="178"/>
      <c r="C201" s="178" t="s">
        <v>356</v>
      </c>
      <c r="D201" s="178" t="s">
        <v>22</v>
      </c>
      <c r="E201" s="178" t="s">
        <v>391</v>
      </c>
      <c r="F201" s="178"/>
      <c r="G201" s="178"/>
      <c r="H201" s="178"/>
      <c r="I201" s="186">
        <f>I202</f>
        <v>43436.513132</v>
      </c>
      <c r="J201" s="186">
        <f>J202</f>
        <v>39192.21676147762</v>
      </c>
      <c r="K201" s="186">
        <f>K202</f>
        <v>39192.21676147762</v>
      </c>
      <c r="M201" s="101"/>
    </row>
    <row r="202" spans="1:14" ht="15.75">
      <c r="A202" s="214" t="s">
        <v>392</v>
      </c>
      <c r="B202" s="188" t="s">
        <v>12</v>
      </c>
      <c r="C202" s="188" t="s">
        <v>356</v>
      </c>
      <c r="D202" s="188" t="s">
        <v>22</v>
      </c>
      <c r="E202" s="188" t="s">
        <v>391</v>
      </c>
      <c r="F202" s="188" t="s">
        <v>293</v>
      </c>
      <c r="G202" s="188" t="s">
        <v>294</v>
      </c>
      <c r="H202" s="188"/>
      <c r="I202" s="189">
        <f>I203+I204+I205+I206+I207+I208+I209+I210+I211+I212+I213+I214+I215+I216+I217+I218+I219+I220+I221</f>
        <v>43436.513132</v>
      </c>
      <c r="J202" s="189">
        <f>J203+J204+J205+J206+J207+J208+J209+J210+J211+J212+J213+J214+J215+J216+J217+J218+J219+J220+J221</f>
        <v>39192.21676147762</v>
      </c>
      <c r="K202" s="189">
        <f>K203+K204+K205+K206+K207+K208+K209+K210+K211+K212+K213+K214+K215+K216+K217+K218+K219+K220+K221</f>
        <v>39192.21676147762</v>
      </c>
      <c r="N202" s="215"/>
    </row>
    <row r="203" spans="1:16" ht="15" hidden="1">
      <c r="A203" s="134" t="s">
        <v>232</v>
      </c>
      <c r="B203" s="134"/>
      <c r="C203" s="134"/>
      <c r="D203" s="134"/>
      <c r="E203" s="134"/>
      <c r="F203" s="132">
        <v>111</v>
      </c>
      <c r="G203" s="132">
        <v>211</v>
      </c>
      <c r="H203" s="132"/>
      <c r="I203" s="133">
        <v>30821.666</v>
      </c>
      <c r="J203" s="133">
        <f aca="true" t="shared" si="11" ref="J203:J221">I203*L203</f>
        <v>27809.99964594176</v>
      </c>
      <c r="K203" s="133">
        <f aca="true" t="shared" si="12" ref="K203:K221">I203*M203</f>
        <v>27809.99964594176</v>
      </c>
      <c r="L203" s="1">
        <v>0.90228736</v>
      </c>
      <c r="M203" s="1">
        <v>0.90228736</v>
      </c>
      <c r="N203" s="164"/>
      <c r="O203" s="164"/>
      <c r="P203" s="164"/>
    </row>
    <row r="204" spans="1:16" ht="15" hidden="1">
      <c r="A204" s="134" t="s">
        <v>232</v>
      </c>
      <c r="B204" s="134"/>
      <c r="C204" s="134"/>
      <c r="D204" s="134"/>
      <c r="E204" s="134"/>
      <c r="F204" s="132">
        <v>119</v>
      </c>
      <c r="G204" s="132">
        <v>213</v>
      </c>
      <c r="H204" s="132"/>
      <c r="I204" s="133">
        <f>I203*30.2%</f>
        <v>9308.143132</v>
      </c>
      <c r="J204" s="133">
        <f t="shared" si="11"/>
        <v>8398.61989307441</v>
      </c>
      <c r="K204" s="133">
        <f t="shared" si="12"/>
        <v>8398.61989307441</v>
      </c>
      <c r="L204" s="1">
        <v>0.90228736</v>
      </c>
      <c r="M204" s="1">
        <v>0.90228736</v>
      </c>
      <c r="N204" s="164"/>
      <c r="O204" s="164"/>
      <c r="P204" s="164"/>
    </row>
    <row r="205" spans="1:16" ht="15" hidden="1">
      <c r="A205" s="134" t="s">
        <v>232</v>
      </c>
      <c r="B205" s="134"/>
      <c r="C205" s="134"/>
      <c r="D205" s="134"/>
      <c r="E205" s="134"/>
      <c r="F205" s="132">
        <v>112</v>
      </c>
      <c r="G205" s="132">
        <v>212</v>
      </c>
      <c r="H205" s="132"/>
      <c r="I205" s="133"/>
      <c r="J205" s="133">
        <f t="shared" si="11"/>
        <v>0</v>
      </c>
      <c r="K205" s="133">
        <f t="shared" si="12"/>
        <v>0</v>
      </c>
      <c r="L205" s="1">
        <v>0.90228736</v>
      </c>
      <c r="M205" s="1">
        <v>0.90228736</v>
      </c>
      <c r="N205" s="164"/>
      <c r="O205" s="164"/>
      <c r="P205" s="164"/>
    </row>
    <row r="206" spans="1:16" ht="15" hidden="1">
      <c r="A206" s="134" t="s">
        <v>232</v>
      </c>
      <c r="B206" s="134"/>
      <c r="C206" s="134"/>
      <c r="D206" s="134"/>
      <c r="E206" s="134"/>
      <c r="F206" s="132">
        <v>112</v>
      </c>
      <c r="G206" s="132">
        <v>222</v>
      </c>
      <c r="H206" s="132"/>
      <c r="I206" s="133"/>
      <c r="J206" s="133">
        <f t="shared" si="11"/>
        <v>0</v>
      </c>
      <c r="K206" s="133">
        <f t="shared" si="12"/>
        <v>0</v>
      </c>
      <c r="L206" s="1">
        <v>0.90228736</v>
      </c>
      <c r="M206" s="1">
        <v>0.90228736</v>
      </c>
      <c r="N206" s="164"/>
      <c r="O206" s="164"/>
      <c r="P206" s="164"/>
    </row>
    <row r="207" spans="1:16" ht="15" hidden="1">
      <c r="A207" s="134" t="s">
        <v>232</v>
      </c>
      <c r="B207" s="134"/>
      <c r="C207" s="134"/>
      <c r="D207" s="134"/>
      <c r="E207" s="134"/>
      <c r="F207" s="132">
        <v>112</v>
      </c>
      <c r="G207" s="132">
        <v>226</v>
      </c>
      <c r="H207" s="132"/>
      <c r="I207" s="133">
        <v>1108.759</v>
      </c>
      <c r="J207" s="133">
        <f t="shared" si="11"/>
        <v>1000.41923098624</v>
      </c>
      <c r="K207" s="133">
        <f t="shared" si="12"/>
        <v>1000.41923098624</v>
      </c>
      <c r="L207" s="1">
        <v>0.90228736</v>
      </c>
      <c r="M207" s="1">
        <v>0.90228736</v>
      </c>
      <c r="N207" s="164"/>
      <c r="O207" s="164"/>
      <c r="P207" s="164"/>
    </row>
    <row r="208" spans="1:16" ht="15" hidden="1">
      <c r="A208" s="134" t="s">
        <v>232</v>
      </c>
      <c r="B208" s="134"/>
      <c r="C208" s="134"/>
      <c r="D208" s="134"/>
      <c r="E208" s="134"/>
      <c r="F208" s="132">
        <v>243</v>
      </c>
      <c r="G208" s="132">
        <v>226</v>
      </c>
      <c r="H208" s="132"/>
      <c r="I208" s="133"/>
      <c r="J208" s="133">
        <f t="shared" si="11"/>
        <v>0</v>
      </c>
      <c r="K208" s="133">
        <f t="shared" si="12"/>
        <v>0</v>
      </c>
      <c r="L208" s="1">
        <v>0.90228736</v>
      </c>
      <c r="M208" s="1">
        <v>0.90228736</v>
      </c>
      <c r="N208" s="164"/>
      <c r="O208" s="164"/>
      <c r="P208" s="164"/>
    </row>
    <row r="209" spans="1:16" ht="15" hidden="1">
      <c r="A209" s="134" t="s">
        <v>232</v>
      </c>
      <c r="B209" s="134"/>
      <c r="C209" s="134"/>
      <c r="D209" s="134"/>
      <c r="E209" s="134"/>
      <c r="F209" s="132">
        <v>244</v>
      </c>
      <c r="G209" s="132">
        <v>221</v>
      </c>
      <c r="H209" s="132"/>
      <c r="I209" s="133">
        <v>56.52</v>
      </c>
      <c r="J209" s="133">
        <f t="shared" si="11"/>
        <v>50.9972815872</v>
      </c>
      <c r="K209" s="133">
        <f t="shared" si="12"/>
        <v>50.9972815872</v>
      </c>
      <c r="L209" s="1">
        <v>0.90228736</v>
      </c>
      <c r="M209" s="1">
        <v>0.90228736</v>
      </c>
      <c r="N209" s="164"/>
      <c r="O209" s="164"/>
      <c r="P209" s="164"/>
    </row>
    <row r="210" spans="1:16" ht="15" hidden="1">
      <c r="A210" s="134" t="s">
        <v>232</v>
      </c>
      <c r="B210" s="134"/>
      <c r="C210" s="134"/>
      <c r="D210" s="134"/>
      <c r="E210" s="134"/>
      <c r="F210" s="132" t="s">
        <v>235</v>
      </c>
      <c r="G210" s="132">
        <v>223</v>
      </c>
      <c r="H210" s="132"/>
      <c r="I210" s="133">
        <v>71.979</v>
      </c>
      <c r="J210" s="133">
        <f t="shared" si="11"/>
        <v>64.94574188544</v>
      </c>
      <c r="K210" s="133">
        <f t="shared" si="12"/>
        <v>64.94574188544</v>
      </c>
      <c r="L210" s="1">
        <v>0.90228736</v>
      </c>
      <c r="M210" s="1">
        <v>0.90228736</v>
      </c>
      <c r="N210" s="164"/>
      <c r="O210" s="164"/>
      <c r="P210" s="164"/>
    </row>
    <row r="211" spans="1:16" ht="15" hidden="1">
      <c r="A211" s="134" t="s">
        <v>232</v>
      </c>
      <c r="B211" s="134"/>
      <c r="C211" s="134"/>
      <c r="D211" s="134"/>
      <c r="E211" s="134"/>
      <c r="F211" s="132">
        <v>244</v>
      </c>
      <c r="G211" s="132">
        <v>224</v>
      </c>
      <c r="H211" s="132"/>
      <c r="I211" s="133">
        <v>84</v>
      </c>
      <c r="J211" s="133">
        <f t="shared" si="11"/>
        <v>75.79213824</v>
      </c>
      <c r="K211" s="133">
        <f t="shared" si="12"/>
        <v>75.79213824</v>
      </c>
      <c r="L211" s="1">
        <v>0.90228736</v>
      </c>
      <c r="M211" s="1">
        <v>0.90228736</v>
      </c>
      <c r="N211" s="164"/>
      <c r="O211" s="164"/>
      <c r="P211" s="164"/>
    </row>
    <row r="212" spans="1:16" ht="15" hidden="1">
      <c r="A212" s="134" t="s">
        <v>232</v>
      </c>
      <c r="B212" s="134"/>
      <c r="C212" s="134"/>
      <c r="D212" s="134"/>
      <c r="E212" s="134"/>
      <c r="F212" s="132">
        <v>244</v>
      </c>
      <c r="G212" s="132">
        <v>225</v>
      </c>
      <c r="H212" s="132"/>
      <c r="I212" s="133">
        <v>100</v>
      </c>
      <c r="J212" s="133">
        <f t="shared" si="11"/>
        <v>90.228736</v>
      </c>
      <c r="K212" s="133">
        <f t="shared" si="12"/>
        <v>90.228736</v>
      </c>
      <c r="L212" s="1">
        <v>0.90228736</v>
      </c>
      <c r="M212" s="1">
        <v>0.90228736</v>
      </c>
      <c r="N212" s="164"/>
      <c r="O212" s="164"/>
      <c r="P212" s="164"/>
    </row>
    <row r="213" spans="1:16" ht="15" hidden="1">
      <c r="A213" s="134" t="s">
        <v>232</v>
      </c>
      <c r="B213" s="134"/>
      <c r="C213" s="134"/>
      <c r="D213" s="134"/>
      <c r="E213" s="134"/>
      <c r="F213" s="132">
        <v>244</v>
      </c>
      <c r="G213" s="132">
        <v>226</v>
      </c>
      <c r="H213" s="132"/>
      <c r="I213" s="133">
        <v>120.8</v>
      </c>
      <c r="J213" s="133">
        <f t="shared" si="11"/>
        <v>108.996313088</v>
      </c>
      <c r="K213" s="133">
        <f t="shared" si="12"/>
        <v>108.996313088</v>
      </c>
      <c r="L213" s="1">
        <v>0.90228736</v>
      </c>
      <c r="M213" s="1">
        <v>0.90228736</v>
      </c>
      <c r="N213" s="164"/>
      <c r="O213" s="164"/>
      <c r="P213" s="164"/>
    </row>
    <row r="214" spans="1:16" ht="15" hidden="1">
      <c r="A214" s="134" t="s">
        <v>232</v>
      </c>
      <c r="B214" s="134"/>
      <c r="C214" s="134"/>
      <c r="D214" s="134"/>
      <c r="E214" s="134"/>
      <c r="F214" s="132">
        <v>244</v>
      </c>
      <c r="G214" s="132">
        <v>310</v>
      </c>
      <c r="H214" s="132"/>
      <c r="I214" s="133">
        <v>1003.9</v>
      </c>
      <c r="J214" s="133">
        <f t="shared" si="11"/>
        <v>905.806280704</v>
      </c>
      <c r="K214" s="133">
        <f t="shared" si="12"/>
        <v>905.806280704</v>
      </c>
      <c r="L214" s="1">
        <v>0.90228736</v>
      </c>
      <c r="M214" s="1">
        <v>0.90228736</v>
      </c>
      <c r="N214" s="164"/>
      <c r="O214" s="164"/>
      <c r="P214" s="164"/>
    </row>
    <row r="215" spans="1:16" ht="15" hidden="1">
      <c r="A215" s="134" t="s">
        <v>232</v>
      </c>
      <c r="B215" s="134"/>
      <c r="C215" s="134"/>
      <c r="D215" s="134"/>
      <c r="E215" s="134"/>
      <c r="F215" s="132">
        <v>244</v>
      </c>
      <c r="G215" s="132">
        <v>343</v>
      </c>
      <c r="H215" s="132"/>
      <c r="I215" s="133"/>
      <c r="J215" s="133">
        <f t="shared" si="11"/>
        <v>0</v>
      </c>
      <c r="K215" s="133">
        <f t="shared" si="12"/>
        <v>0</v>
      </c>
      <c r="L215" s="1">
        <v>0.90228736</v>
      </c>
      <c r="M215" s="1">
        <v>0.90228736</v>
      </c>
      <c r="N215" s="164"/>
      <c r="O215" s="164"/>
      <c r="P215" s="164"/>
    </row>
    <row r="216" spans="1:16" ht="15" hidden="1">
      <c r="A216" s="134" t="s">
        <v>232</v>
      </c>
      <c r="B216" s="134"/>
      <c r="C216" s="134"/>
      <c r="D216" s="134"/>
      <c r="E216" s="134"/>
      <c r="F216" s="132">
        <v>244</v>
      </c>
      <c r="G216" s="132">
        <v>346</v>
      </c>
      <c r="H216" s="132"/>
      <c r="I216" s="133">
        <v>222.163</v>
      </c>
      <c r="J216" s="133">
        <f t="shared" si="11"/>
        <v>200.45486675968002</v>
      </c>
      <c r="K216" s="133">
        <f t="shared" si="12"/>
        <v>200.45486675968002</v>
      </c>
      <c r="L216" s="1">
        <v>0.90228736</v>
      </c>
      <c r="M216" s="1">
        <v>0.90228736</v>
      </c>
      <c r="N216" s="164"/>
      <c r="O216" s="164"/>
      <c r="P216" s="164"/>
    </row>
    <row r="217" spans="1:16" ht="15" hidden="1">
      <c r="A217" s="134" t="s">
        <v>232</v>
      </c>
      <c r="B217" s="134"/>
      <c r="C217" s="134"/>
      <c r="D217" s="134"/>
      <c r="E217" s="134"/>
      <c r="F217" s="132">
        <v>244</v>
      </c>
      <c r="G217" s="132">
        <v>349</v>
      </c>
      <c r="H217" s="132"/>
      <c r="I217" s="133"/>
      <c r="J217" s="133">
        <f t="shared" si="11"/>
        <v>0</v>
      </c>
      <c r="K217" s="133">
        <f t="shared" si="12"/>
        <v>0</v>
      </c>
      <c r="L217" s="1">
        <v>0.90228736</v>
      </c>
      <c r="M217" s="1">
        <v>0.90228736</v>
      </c>
      <c r="N217" s="164"/>
      <c r="O217" s="164"/>
      <c r="P217" s="164"/>
    </row>
    <row r="218" spans="1:16" ht="15" hidden="1">
      <c r="A218" s="134" t="s">
        <v>232</v>
      </c>
      <c r="B218" s="134"/>
      <c r="C218" s="134"/>
      <c r="D218" s="134"/>
      <c r="E218" s="134"/>
      <c r="F218" s="132">
        <v>247</v>
      </c>
      <c r="G218" s="132">
        <v>223</v>
      </c>
      <c r="H218" s="132"/>
      <c r="I218" s="133">
        <v>377</v>
      </c>
      <c r="J218" s="133">
        <f t="shared" si="11"/>
        <v>340.16233472</v>
      </c>
      <c r="K218" s="133">
        <f t="shared" si="12"/>
        <v>340.16233472</v>
      </c>
      <c r="L218" s="1">
        <v>0.90228736</v>
      </c>
      <c r="M218" s="1">
        <v>0.90228736</v>
      </c>
      <c r="N218" s="164"/>
      <c r="O218" s="164"/>
      <c r="P218" s="164"/>
    </row>
    <row r="219" spans="1:16" ht="15" hidden="1">
      <c r="A219" s="134" t="s">
        <v>232</v>
      </c>
      <c r="B219" s="134"/>
      <c r="C219" s="134"/>
      <c r="D219" s="134"/>
      <c r="E219" s="134"/>
      <c r="F219" s="132">
        <v>350</v>
      </c>
      <c r="G219" s="132">
        <v>296</v>
      </c>
      <c r="H219" s="132"/>
      <c r="I219" s="133"/>
      <c r="J219" s="133">
        <f t="shared" si="11"/>
        <v>0</v>
      </c>
      <c r="K219" s="133">
        <f t="shared" si="12"/>
        <v>0</v>
      </c>
      <c r="L219" s="1">
        <v>0.90228736</v>
      </c>
      <c r="M219" s="1">
        <v>0.90228736</v>
      </c>
      <c r="N219" s="164"/>
      <c r="O219" s="164"/>
      <c r="P219" s="164"/>
    </row>
    <row r="220" spans="1:16" ht="15" hidden="1">
      <c r="A220" s="134" t="s">
        <v>232</v>
      </c>
      <c r="B220" s="134"/>
      <c r="C220" s="134"/>
      <c r="D220" s="134"/>
      <c r="E220" s="134"/>
      <c r="F220" s="132">
        <v>851</v>
      </c>
      <c r="G220" s="132">
        <v>291</v>
      </c>
      <c r="H220" s="132"/>
      <c r="I220" s="133">
        <v>160.943</v>
      </c>
      <c r="J220" s="133">
        <f t="shared" si="11"/>
        <v>145.21683458048</v>
      </c>
      <c r="K220" s="133">
        <f t="shared" si="12"/>
        <v>145.21683458048</v>
      </c>
      <c r="L220" s="1">
        <v>0.90228736</v>
      </c>
      <c r="M220" s="1">
        <v>0.90228736</v>
      </c>
      <c r="N220" s="164"/>
      <c r="O220" s="164"/>
      <c r="P220" s="164"/>
    </row>
    <row r="221" spans="1:16" ht="15" hidden="1">
      <c r="A221" s="134" t="s">
        <v>232</v>
      </c>
      <c r="B221" s="134"/>
      <c r="C221" s="134"/>
      <c r="D221" s="134"/>
      <c r="E221" s="134"/>
      <c r="F221" s="132">
        <v>852</v>
      </c>
      <c r="G221" s="132">
        <v>291</v>
      </c>
      <c r="H221" s="132"/>
      <c r="I221" s="133">
        <v>0.64</v>
      </c>
      <c r="J221" s="133">
        <f t="shared" si="11"/>
        <v>0.5774639104</v>
      </c>
      <c r="K221" s="133">
        <f t="shared" si="12"/>
        <v>0.5774639104</v>
      </c>
      <c r="L221" s="1">
        <v>0.90228736</v>
      </c>
      <c r="M221" s="1">
        <v>0.90228736</v>
      </c>
      <c r="N221" s="164"/>
      <c r="O221" s="164"/>
      <c r="P221" s="164"/>
    </row>
    <row r="222" spans="1:16" ht="15.75">
      <c r="A222" s="185" t="s">
        <v>393</v>
      </c>
      <c r="B222" s="216"/>
      <c r="C222" s="178" t="s">
        <v>356</v>
      </c>
      <c r="D222" s="178" t="s">
        <v>22</v>
      </c>
      <c r="E222" s="178" t="s">
        <v>394</v>
      </c>
      <c r="F222" s="210"/>
      <c r="G222" s="210"/>
      <c r="H222" s="210"/>
      <c r="I222" s="205">
        <f>I223+I228+I229+I230+I231</f>
        <v>2173.11978</v>
      </c>
      <c r="J222" s="205">
        <f>J223+J228+J229+J230+J231</f>
        <v>1960.7785092599813</v>
      </c>
      <c r="K222" s="205">
        <f>K223+K228+K229+K230+K231</f>
        <v>1960.7785092599813</v>
      </c>
      <c r="L222" s="165"/>
      <c r="M222" s="165"/>
      <c r="N222" s="165"/>
      <c r="O222" s="165"/>
      <c r="P222" s="165"/>
    </row>
    <row r="223" spans="1:13" ht="31.5">
      <c r="A223" s="187" t="s">
        <v>395</v>
      </c>
      <c r="B223" s="52" t="s">
        <v>12</v>
      </c>
      <c r="C223" s="52" t="s">
        <v>356</v>
      </c>
      <c r="D223" s="52" t="s">
        <v>22</v>
      </c>
      <c r="E223" s="190">
        <v>9990070003</v>
      </c>
      <c r="F223" s="190">
        <v>611</v>
      </c>
      <c r="G223" s="190">
        <v>241</v>
      </c>
      <c r="H223" s="190"/>
      <c r="I223" s="189">
        <f>I224+I225+I226+I227</f>
        <v>2112.35178</v>
      </c>
      <c r="J223" s="189">
        <f>J224+J225+J226+J227</f>
        <v>1905.948310967501</v>
      </c>
      <c r="K223" s="189">
        <f>K224+K225+K226+K227</f>
        <v>1905.948310967501</v>
      </c>
      <c r="L223" s="1">
        <v>0.90228736</v>
      </c>
      <c r="M223" s="1">
        <v>0.90228736</v>
      </c>
    </row>
    <row r="224" spans="1:16" ht="15" hidden="1">
      <c r="A224" s="134" t="s">
        <v>232</v>
      </c>
      <c r="B224" s="134"/>
      <c r="C224" s="134"/>
      <c r="D224" s="134"/>
      <c r="E224" s="134"/>
      <c r="F224" s="132">
        <v>111</v>
      </c>
      <c r="G224" s="132">
        <v>211</v>
      </c>
      <c r="H224" s="132"/>
      <c r="I224" s="133">
        <v>1622.39</v>
      </c>
      <c r="J224" s="133">
        <f aca="true" t="shared" si="13" ref="J224:J231">I224*L224</f>
        <v>1463.8619899904002</v>
      </c>
      <c r="K224" s="133">
        <f aca="true" t="shared" si="14" ref="K224:K231">I224*M224</f>
        <v>1463.8619899904002</v>
      </c>
      <c r="L224" s="1">
        <v>0.90228736</v>
      </c>
      <c r="M224" s="1">
        <v>0.90228736</v>
      </c>
      <c r="N224" s="164"/>
      <c r="O224" s="164"/>
      <c r="P224" s="164"/>
    </row>
    <row r="225" spans="1:16" ht="15" hidden="1">
      <c r="A225" s="134" t="s">
        <v>232</v>
      </c>
      <c r="B225" s="134"/>
      <c r="C225" s="134"/>
      <c r="D225" s="134"/>
      <c r="E225" s="134"/>
      <c r="F225" s="132">
        <v>119</v>
      </c>
      <c r="G225" s="132">
        <v>213</v>
      </c>
      <c r="H225" s="132"/>
      <c r="I225" s="133">
        <f>I224*30.2%</f>
        <v>489.96178000000003</v>
      </c>
      <c r="J225" s="133">
        <f t="shared" si="13"/>
        <v>442.0863209771008</v>
      </c>
      <c r="K225" s="133">
        <f t="shared" si="14"/>
        <v>442.0863209771008</v>
      </c>
      <c r="L225" s="1">
        <v>0.90228736</v>
      </c>
      <c r="M225" s="1">
        <v>0.90228736</v>
      </c>
      <c r="N225" s="164"/>
      <c r="O225" s="164"/>
      <c r="P225" s="164"/>
    </row>
    <row r="226" spans="1:16" ht="15" hidden="1">
      <c r="A226" s="134" t="s">
        <v>232</v>
      </c>
      <c r="B226" s="134"/>
      <c r="C226" s="134"/>
      <c r="D226" s="134"/>
      <c r="E226" s="134"/>
      <c r="F226" s="132">
        <v>244</v>
      </c>
      <c r="G226" s="132">
        <v>310</v>
      </c>
      <c r="H226" s="132"/>
      <c r="I226" s="133">
        <v>0</v>
      </c>
      <c r="J226" s="133">
        <f t="shared" si="13"/>
        <v>0</v>
      </c>
      <c r="K226" s="133">
        <f t="shared" si="14"/>
        <v>0</v>
      </c>
      <c r="L226" s="1">
        <v>0.90228736</v>
      </c>
      <c r="M226" s="1">
        <v>0.90228736</v>
      </c>
      <c r="N226" s="164"/>
      <c r="O226" s="164"/>
      <c r="P226" s="164"/>
    </row>
    <row r="227" spans="1:16" ht="15" hidden="1">
      <c r="A227" s="134" t="s">
        <v>232</v>
      </c>
      <c r="B227" s="134"/>
      <c r="C227" s="134"/>
      <c r="D227" s="134"/>
      <c r="E227" s="134"/>
      <c r="F227" s="132">
        <v>244</v>
      </c>
      <c r="G227" s="132">
        <v>346</v>
      </c>
      <c r="H227" s="132"/>
      <c r="I227" s="133">
        <v>0</v>
      </c>
      <c r="J227" s="133">
        <f t="shared" si="13"/>
        <v>0</v>
      </c>
      <c r="K227" s="133">
        <f t="shared" si="14"/>
        <v>0</v>
      </c>
      <c r="L227" s="1">
        <v>0.90228736</v>
      </c>
      <c r="M227" s="1">
        <v>0.90228736</v>
      </c>
      <c r="N227" s="164"/>
      <c r="O227" s="164"/>
      <c r="P227" s="164"/>
    </row>
    <row r="228" spans="1:13" ht="15.75">
      <c r="A228" s="187" t="s">
        <v>396</v>
      </c>
      <c r="B228" s="52" t="s">
        <v>12</v>
      </c>
      <c r="C228" s="52" t="s">
        <v>356</v>
      </c>
      <c r="D228" s="52" t="s">
        <v>22</v>
      </c>
      <c r="E228" s="190">
        <v>9990070003</v>
      </c>
      <c r="F228" s="190">
        <v>613</v>
      </c>
      <c r="G228" s="190">
        <v>241</v>
      </c>
      <c r="H228" s="190"/>
      <c r="I228" s="189">
        <v>15.192</v>
      </c>
      <c r="J228" s="189">
        <f t="shared" si="13"/>
        <v>13.70754957312</v>
      </c>
      <c r="K228" s="189">
        <f t="shared" si="14"/>
        <v>13.70754957312</v>
      </c>
      <c r="L228" s="1">
        <v>0.90228736</v>
      </c>
      <c r="M228" s="1">
        <v>0.90228736</v>
      </c>
    </row>
    <row r="229" spans="1:13" ht="15.75">
      <c r="A229" s="187" t="s">
        <v>397</v>
      </c>
      <c r="B229" s="52" t="s">
        <v>12</v>
      </c>
      <c r="C229" s="52" t="s">
        <v>356</v>
      </c>
      <c r="D229" s="52" t="s">
        <v>22</v>
      </c>
      <c r="E229" s="190">
        <v>9990070003</v>
      </c>
      <c r="F229" s="190">
        <v>623</v>
      </c>
      <c r="G229" s="190">
        <v>241</v>
      </c>
      <c r="H229" s="190"/>
      <c r="I229" s="189">
        <v>15.192</v>
      </c>
      <c r="J229" s="189">
        <f t="shared" si="13"/>
        <v>13.70754957312</v>
      </c>
      <c r="K229" s="189">
        <f t="shared" si="14"/>
        <v>13.70754957312</v>
      </c>
      <c r="L229" s="1">
        <v>0.90228736</v>
      </c>
      <c r="M229" s="1">
        <v>0.90228736</v>
      </c>
    </row>
    <row r="230" spans="1:13" ht="31.5">
      <c r="A230" s="187" t="s">
        <v>398</v>
      </c>
      <c r="B230" s="52" t="s">
        <v>12</v>
      </c>
      <c r="C230" s="52" t="s">
        <v>356</v>
      </c>
      <c r="D230" s="52" t="s">
        <v>22</v>
      </c>
      <c r="E230" s="190">
        <v>9990070003</v>
      </c>
      <c r="F230" s="190">
        <v>633</v>
      </c>
      <c r="G230" s="190">
        <v>246</v>
      </c>
      <c r="H230" s="190"/>
      <c r="I230" s="189">
        <v>15.192</v>
      </c>
      <c r="J230" s="189">
        <f t="shared" si="13"/>
        <v>13.70754957312</v>
      </c>
      <c r="K230" s="189">
        <f t="shared" si="14"/>
        <v>13.70754957312</v>
      </c>
      <c r="L230" s="1">
        <v>0.90228736</v>
      </c>
      <c r="M230" s="1">
        <v>0.90228736</v>
      </c>
    </row>
    <row r="231" spans="1:13" ht="31.5">
      <c r="A231" s="187" t="s">
        <v>399</v>
      </c>
      <c r="B231" s="52" t="s">
        <v>12</v>
      </c>
      <c r="C231" s="52" t="s">
        <v>356</v>
      </c>
      <c r="D231" s="52" t="s">
        <v>22</v>
      </c>
      <c r="E231" s="190">
        <v>9990070003</v>
      </c>
      <c r="F231" s="190">
        <v>813</v>
      </c>
      <c r="G231" s="190">
        <v>245</v>
      </c>
      <c r="H231" s="190"/>
      <c r="I231" s="189">
        <v>15.192</v>
      </c>
      <c r="J231" s="189">
        <f t="shared" si="13"/>
        <v>13.70754957312</v>
      </c>
      <c r="K231" s="189">
        <f t="shared" si="14"/>
        <v>13.70754957312</v>
      </c>
      <c r="L231" s="1">
        <v>0.90228736</v>
      </c>
      <c r="M231" s="1">
        <v>0.90228736</v>
      </c>
    </row>
    <row r="232" spans="1:11" ht="15.75">
      <c r="A232" s="185" t="s">
        <v>400</v>
      </c>
      <c r="B232" s="178"/>
      <c r="C232" s="178" t="s">
        <v>356</v>
      </c>
      <c r="D232" s="178" t="s">
        <v>356</v>
      </c>
      <c r="E232" s="178"/>
      <c r="F232" s="178"/>
      <c r="G232" s="178"/>
      <c r="H232" s="178"/>
      <c r="I232" s="186">
        <f>I239+I233</f>
        <v>6516.310018</v>
      </c>
      <c r="J232" s="186">
        <f>J239+J233</f>
        <v>6033.235335229973</v>
      </c>
      <c r="K232" s="186">
        <f>K239+K233</f>
        <v>6033.235335229973</v>
      </c>
    </row>
    <row r="233" spans="1:11" ht="15.75">
      <c r="A233" s="185" t="s">
        <v>401</v>
      </c>
      <c r="B233" s="178"/>
      <c r="C233" s="178" t="s">
        <v>356</v>
      </c>
      <c r="D233" s="178" t="s">
        <v>356</v>
      </c>
      <c r="E233" s="178" t="s">
        <v>402</v>
      </c>
      <c r="F233" s="178"/>
      <c r="G233" s="178"/>
      <c r="H233" s="178"/>
      <c r="I233" s="186">
        <f>I234</f>
        <v>5608.680018</v>
      </c>
      <c r="J233" s="186">
        <f>J234</f>
        <v>5214.292258673173</v>
      </c>
      <c r="K233" s="186">
        <f>K234</f>
        <v>5214.292258673173</v>
      </c>
    </row>
    <row r="234" spans="1:11" ht="31.5">
      <c r="A234" s="187" t="s">
        <v>292</v>
      </c>
      <c r="B234" s="188" t="s">
        <v>12</v>
      </c>
      <c r="C234" s="188" t="s">
        <v>356</v>
      </c>
      <c r="D234" s="188" t="s">
        <v>356</v>
      </c>
      <c r="E234" s="188">
        <v>1971099980</v>
      </c>
      <c r="F234" s="188">
        <v>611</v>
      </c>
      <c r="G234" s="188">
        <v>241</v>
      </c>
      <c r="H234" s="178"/>
      <c r="I234" s="217">
        <f>I235+I236+I238+I237</f>
        <v>5608.680018</v>
      </c>
      <c r="J234" s="217">
        <f>J235+J236+J238+J237</f>
        <v>5214.292258673173</v>
      </c>
      <c r="K234" s="217">
        <f>K235+K236+K238+K237</f>
        <v>5214.292258673173</v>
      </c>
    </row>
    <row r="235" spans="1:13" ht="15.75" hidden="1">
      <c r="A235" s="134" t="s">
        <v>232</v>
      </c>
      <c r="B235" s="134"/>
      <c r="C235" s="134"/>
      <c r="D235" s="134"/>
      <c r="E235" s="134"/>
      <c r="F235" s="132">
        <v>111</v>
      </c>
      <c r="G235" s="132">
        <v>211</v>
      </c>
      <c r="H235" s="178"/>
      <c r="I235" s="217">
        <v>3021.659</v>
      </c>
      <c r="J235" s="189">
        <f>I235*L235</f>
        <v>2726.40472193024</v>
      </c>
      <c r="K235" s="189">
        <f>I235*M235</f>
        <v>2726.40472193024</v>
      </c>
      <c r="L235" s="1">
        <v>0.90228736</v>
      </c>
      <c r="M235" s="1">
        <v>0.90228736</v>
      </c>
    </row>
    <row r="236" spans="1:13" ht="15.75" hidden="1">
      <c r="A236" s="134" t="s">
        <v>232</v>
      </c>
      <c r="B236" s="134"/>
      <c r="C236" s="134"/>
      <c r="D236" s="134"/>
      <c r="E236" s="134"/>
      <c r="F236" s="132">
        <v>111</v>
      </c>
      <c r="G236" s="132">
        <v>119</v>
      </c>
      <c r="H236" s="178"/>
      <c r="I236" s="217">
        <f>I235*30.2%</f>
        <v>912.541018</v>
      </c>
      <c r="J236" s="189">
        <f>I236*L236</f>
        <v>823.3742260229325</v>
      </c>
      <c r="K236" s="189">
        <f>I236*M236</f>
        <v>823.3742260229325</v>
      </c>
      <c r="L236" s="1">
        <v>0.90228736</v>
      </c>
      <c r="M236" s="1">
        <v>0.90228736</v>
      </c>
    </row>
    <row r="237" spans="1:13" ht="15.75" hidden="1">
      <c r="A237" s="134" t="s">
        <v>232</v>
      </c>
      <c r="B237" s="134"/>
      <c r="C237" s="134"/>
      <c r="D237" s="134"/>
      <c r="E237" s="134"/>
      <c r="F237" s="132">
        <v>244</v>
      </c>
      <c r="G237" s="132">
        <v>226</v>
      </c>
      <c r="H237" s="178"/>
      <c r="I237" s="217">
        <v>102</v>
      </c>
      <c r="J237" s="189">
        <f>I237*L237</f>
        <v>92.03331072</v>
      </c>
      <c r="K237" s="189">
        <f>I237*M237</f>
        <v>92.03331072</v>
      </c>
      <c r="L237" s="1">
        <v>0.90228736</v>
      </c>
      <c r="M237" s="1">
        <v>0.90228736</v>
      </c>
    </row>
    <row r="238" spans="1:11" ht="15.75" hidden="1">
      <c r="A238" s="134" t="s">
        <v>403</v>
      </c>
      <c r="B238" s="134"/>
      <c r="C238" s="134"/>
      <c r="D238" s="134"/>
      <c r="E238" s="134"/>
      <c r="F238" s="132">
        <v>244</v>
      </c>
      <c r="G238" s="132">
        <v>342</v>
      </c>
      <c r="H238" s="178"/>
      <c r="I238" s="217">
        <f>'[1]Лист4'!D45</f>
        <v>1572.48</v>
      </c>
      <c r="J238" s="217">
        <f>'[1]Лист4'!E45</f>
        <v>1572.48</v>
      </c>
      <c r="K238" s="217">
        <f>'[1]Лист4'!F45</f>
        <v>1572.48</v>
      </c>
    </row>
    <row r="239" spans="1:11" ht="15.75">
      <c r="A239" s="185" t="s">
        <v>404</v>
      </c>
      <c r="B239" s="178"/>
      <c r="C239" s="178" t="s">
        <v>356</v>
      </c>
      <c r="D239" s="178" t="s">
        <v>356</v>
      </c>
      <c r="E239" s="178" t="s">
        <v>405</v>
      </c>
      <c r="F239" s="178"/>
      <c r="G239" s="178"/>
      <c r="H239" s="178"/>
      <c r="I239" s="186">
        <f>I240+I242</f>
        <v>907.63</v>
      </c>
      <c r="J239" s="186">
        <f>J240+J242</f>
        <v>818.9430765568001</v>
      </c>
      <c r="K239" s="186">
        <f>K240+K242</f>
        <v>818.9430765568001</v>
      </c>
    </row>
    <row r="240" spans="1:13" ht="15.75">
      <c r="A240" s="191" t="s">
        <v>406</v>
      </c>
      <c r="B240" s="188" t="s">
        <v>12</v>
      </c>
      <c r="C240" s="188" t="s">
        <v>356</v>
      </c>
      <c r="D240" s="188" t="s">
        <v>356</v>
      </c>
      <c r="E240" s="188">
        <v>9980070007</v>
      </c>
      <c r="F240" s="188" t="s">
        <v>407</v>
      </c>
      <c r="G240" s="188"/>
      <c r="H240" s="188"/>
      <c r="I240" s="189">
        <f>I241</f>
        <v>60</v>
      </c>
      <c r="J240" s="189">
        <f>J241</f>
        <v>54.137241599999996</v>
      </c>
      <c r="K240" s="189">
        <f>K241</f>
        <v>54.137241599999996</v>
      </c>
      <c r="L240" s="1">
        <v>0.90228736</v>
      </c>
      <c r="M240" s="1">
        <v>0.90228736</v>
      </c>
    </row>
    <row r="241" spans="1:16" ht="15" hidden="1">
      <c r="A241" s="134" t="s">
        <v>232</v>
      </c>
      <c r="B241" s="134"/>
      <c r="C241" s="134"/>
      <c r="D241" s="134"/>
      <c r="E241" s="134"/>
      <c r="F241" s="132" t="s">
        <v>407</v>
      </c>
      <c r="G241" s="132">
        <v>222</v>
      </c>
      <c r="H241" s="132"/>
      <c r="I241" s="133">
        <v>60</v>
      </c>
      <c r="J241" s="133">
        <f>I241*L241</f>
        <v>54.137241599999996</v>
      </c>
      <c r="K241" s="133">
        <f>I241*M241</f>
        <v>54.137241599999996</v>
      </c>
      <c r="L241" s="1">
        <v>0.90228736</v>
      </c>
      <c r="M241" s="1">
        <v>0.90228736</v>
      </c>
      <c r="N241" s="164"/>
      <c r="O241" s="164"/>
      <c r="P241" s="164"/>
    </row>
    <row r="242" spans="1:16" ht="15.75">
      <c r="A242" s="187" t="s">
        <v>234</v>
      </c>
      <c r="B242" s="188" t="s">
        <v>12</v>
      </c>
      <c r="C242" s="188" t="s">
        <v>356</v>
      </c>
      <c r="D242" s="188" t="s">
        <v>356</v>
      </c>
      <c r="E242" s="188">
        <v>9980070007</v>
      </c>
      <c r="F242" s="188">
        <v>244</v>
      </c>
      <c r="G242" s="188"/>
      <c r="H242" s="188"/>
      <c r="I242" s="189">
        <f>I243+I244+I245</f>
        <v>847.63</v>
      </c>
      <c r="J242" s="189">
        <f>J243+J244+J245</f>
        <v>764.8058349568</v>
      </c>
      <c r="K242" s="189">
        <f>K243+K244+K245</f>
        <v>764.8058349568</v>
      </c>
      <c r="L242" s="1">
        <v>0.90228736</v>
      </c>
      <c r="M242" s="1">
        <v>0.90228736</v>
      </c>
      <c r="N242" s="166"/>
      <c r="O242" s="166"/>
      <c r="P242" s="166"/>
    </row>
    <row r="243" spans="1:16" ht="15" hidden="1">
      <c r="A243" s="134" t="s">
        <v>232</v>
      </c>
      <c r="B243" s="134"/>
      <c r="C243" s="134"/>
      <c r="D243" s="134"/>
      <c r="E243" s="134"/>
      <c r="F243" s="132">
        <v>244</v>
      </c>
      <c r="G243" s="132" t="s">
        <v>237</v>
      </c>
      <c r="H243" s="132"/>
      <c r="I243" s="133">
        <v>100</v>
      </c>
      <c r="J243" s="133">
        <f>I243*L243</f>
        <v>90.228736</v>
      </c>
      <c r="K243" s="133">
        <f>I243*M243</f>
        <v>90.228736</v>
      </c>
      <c r="L243" s="1">
        <v>0.90228736</v>
      </c>
      <c r="M243" s="1">
        <v>0.90228736</v>
      </c>
      <c r="N243" s="164"/>
      <c r="O243" s="164"/>
      <c r="P243" s="164"/>
    </row>
    <row r="244" spans="1:16" ht="15" hidden="1">
      <c r="A244" s="134" t="s">
        <v>232</v>
      </c>
      <c r="B244" s="134"/>
      <c r="C244" s="134"/>
      <c r="D244" s="134"/>
      <c r="E244" s="134"/>
      <c r="F244" s="132" t="s">
        <v>235</v>
      </c>
      <c r="G244" s="132" t="s">
        <v>238</v>
      </c>
      <c r="H244" s="132"/>
      <c r="I244" s="133">
        <v>697.63</v>
      </c>
      <c r="J244" s="133">
        <f>I244*L244</f>
        <v>629.4627309568</v>
      </c>
      <c r="K244" s="133">
        <f>I244*M244</f>
        <v>629.4627309568</v>
      </c>
      <c r="L244" s="1">
        <v>0.90228736</v>
      </c>
      <c r="M244" s="1">
        <v>0.90228736</v>
      </c>
      <c r="N244" s="164"/>
      <c r="O244" s="164"/>
      <c r="P244" s="164"/>
    </row>
    <row r="245" spans="1:16" ht="15" hidden="1">
      <c r="A245" s="134" t="s">
        <v>232</v>
      </c>
      <c r="B245" s="134"/>
      <c r="C245" s="134"/>
      <c r="D245" s="134"/>
      <c r="E245" s="134"/>
      <c r="F245" s="132" t="s">
        <v>235</v>
      </c>
      <c r="G245" s="132" t="s">
        <v>408</v>
      </c>
      <c r="H245" s="132"/>
      <c r="I245" s="133">
        <v>50</v>
      </c>
      <c r="J245" s="133">
        <f>I245*L245</f>
        <v>45.114368</v>
      </c>
      <c r="K245" s="133">
        <f>I245*M245</f>
        <v>45.114368</v>
      </c>
      <c r="L245" s="1">
        <v>0.90228736</v>
      </c>
      <c r="M245" s="1">
        <v>0.90228736</v>
      </c>
      <c r="N245" s="164"/>
      <c r="O245" s="164"/>
      <c r="P245" s="164"/>
    </row>
    <row r="246" spans="1:11" ht="15.75">
      <c r="A246" s="182" t="s">
        <v>417</v>
      </c>
      <c r="B246" s="183" t="s">
        <v>12</v>
      </c>
      <c r="C246" s="183" t="s">
        <v>418</v>
      </c>
      <c r="D246" s="183" t="s">
        <v>15</v>
      </c>
      <c r="E246" s="183"/>
      <c r="F246" s="183"/>
      <c r="G246" s="183"/>
      <c r="H246" s="204">
        <f>H247</f>
        <v>0</v>
      </c>
      <c r="I246" s="204">
        <f aca="true" t="shared" si="15" ref="I246:K247">I247</f>
        <v>1412.171334</v>
      </c>
      <c r="J246" s="204">
        <f t="shared" si="15"/>
        <v>1274.1843448225382</v>
      </c>
      <c r="K246" s="204">
        <f t="shared" si="15"/>
        <v>1274.1843448225382</v>
      </c>
    </row>
    <row r="247" spans="1:11" ht="15.75">
      <c r="A247" s="185" t="s">
        <v>433</v>
      </c>
      <c r="B247" s="178"/>
      <c r="C247" s="178" t="s">
        <v>418</v>
      </c>
      <c r="D247" s="178" t="s">
        <v>242</v>
      </c>
      <c r="E247" s="178"/>
      <c r="F247" s="178"/>
      <c r="G247" s="178"/>
      <c r="H247" s="178"/>
      <c r="I247" s="186">
        <f>I248</f>
        <v>1412.171334</v>
      </c>
      <c r="J247" s="186">
        <f t="shared" si="15"/>
        <v>1274.1843448225382</v>
      </c>
      <c r="K247" s="186">
        <f t="shared" si="15"/>
        <v>1274.1843448225382</v>
      </c>
    </row>
    <row r="248" spans="1:11" ht="15.75">
      <c r="A248" s="185" t="s">
        <v>434</v>
      </c>
      <c r="B248" s="178"/>
      <c r="C248" s="178" t="s">
        <v>418</v>
      </c>
      <c r="D248" s="178" t="s">
        <v>242</v>
      </c>
      <c r="E248" s="178" t="s">
        <v>229</v>
      </c>
      <c r="F248" s="178"/>
      <c r="G248" s="178"/>
      <c r="H248" s="178"/>
      <c r="I248" s="186">
        <f>I249+I250</f>
        <v>1412.171334</v>
      </c>
      <c r="J248" s="186">
        <f>J249+J250</f>
        <v>1274.1843448225382</v>
      </c>
      <c r="K248" s="186">
        <f>K249+K250</f>
        <v>1274.1843448225382</v>
      </c>
    </row>
    <row r="249" spans="1:13" ht="15.75">
      <c r="A249" s="191" t="s">
        <v>221</v>
      </c>
      <c r="B249" s="188" t="s">
        <v>12</v>
      </c>
      <c r="C249" s="188" t="s">
        <v>418</v>
      </c>
      <c r="D249" s="188" t="s">
        <v>242</v>
      </c>
      <c r="E249" s="188" t="s">
        <v>229</v>
      </c>
      <c r="F249" s="188" t="s">
        <v>222</v>
      </c>
      <c r="G249" s="188" t="s">
        <v>223</v>
      </c>
      <c r="H249" s="188"/>
      <c r="I249" s="189">
        <v>1084.617</v>
      </c>
      <c r="J249" s="189">
        <f>I249*L249</f>
        <v>978.6362095411199</v>
      </c>
      <c r="K249" s="189">
        <f>I249*M249</f>
        <v>978.6362095411199</v>
      </c>
      <c r="L249" s="1">
        <v>0.90228736</v>
      </c>
      <c r="M249" s="1">
        <v>0.90228736</v>
      </c>
    </row>
    <row r="250" spans="1:13" ht="31.5">
      <c r="A250" s="191" t="s">
        <v>224</v>
      </c>
      <c r="B250" s="188" t="s">
        <v>12</v>
      </c>
      <c r="C250" s="188" t="s">
        <v>418</v>
      </c>
      <c r="D250" s="188" t="s">
        <v>242</v>
      </c>
      <c r="E250" s="188" t="s">
        <v>229</v>
      </c>
      <c r="F250" s="188" t="s">
        <v>225</v>
      </c>
      <c r="G250" s="188" t="s">
        <v>226</v>
      </c>
      <c r="H250" s="188"/>
      <c r="I250" s="189">
        <f>I249*30.2%</f>
        <v>327.554334</v>
      </c>
      <c r="J250" s="189">
        <f>I250*L250</f>
        <v>295.54813528141824</v>
      </c>
      <c r="K250" s="189">
        <f>I250*M250</f>
        <v>295.54813528141824</v>
      </c>
      <c r="L250" s="1">
        <v>0.90228736</v>
      </c>
      <c r="M250" s="1">
        <v>0.90228736</v>
      </c>
    </row>
    <row r="251" spans="1:11" ht="15.75">
      <c r="A251" s="182" t="s">
        <v>435</v>
      </c>
      <c r="B251" s="183"/>
      <c r="C251" s="183">
        <v>10</v>
      </c>
      <c r="D251" s="183" t="s">
        <v>15</v>
      </c>
      <c r="E251" s="183"/>
      <c r="F251" s="183"/>
      <c r="G251" s="183"/>
      <c r="H251" s="183"/>
      <c r="I251" s="204">
        <f>I252+I255+I267</f>
        <v>12130.800066</v>
      </c>
      <c r="J251" s="204">
        <f>J252+J255+J267</f>
        <v>12167.072217023999</v>
      </c>
      <c r="K251" s="204">
        <f>K252+K255+K267</f>
        <v>13638.071847023999</v>
      </c>
    </row>
    <row r="252" spans="1:11" ht="15.75">
      <c r="A252" s="185" t="s">
        <v>436</v>
      </c>
      <c r="B252" s="178"/>
      <c r="C252" s="178">
        <v>10</v>
      </c>
      <c r="D252" s="178" t="s">
        <v>13</v>
      </c>
      <c r="E252" s="178"/>
      <c r="F252" s="178"/>
      <c r="G252" s="178"/>
      <c r="H252" s="178"/>
      <c r="I252" s="186">
        <f>I254</f>
        <v>2303.4</v>
      </c>
      <c r="J252" s="186">
        <f>J254</f>
        <v>2078.328705024</v>
      </c>
      <c r="K252" s="186">
        <f>K254</f>
        <v>2078.328705024</v>
      </c>
    </row>
    <row r="253" spans="1:11" ht="15.75">
      <c r="A253" s="185" t="s">
        <v>437</v>
      </c>
      <c r="B253" s="178"/>
      <c r="C253" s="178" t="s">
        <v>310</v>
      </c>
      <c r="D253" s="178" t="s">
        <v>13</v>
      </c>
      <c r="E253" s="178" t="s">
        <v>438</v>
      </c>
      <c r="F253" s="178"/>
      <c r="G253" s="178"/>
      <c r="H253" s="178"/>
      <c r="I253" s="186">
        <f>I254</f>
        <v>2303.4</v>
      </c>
      <c r="J253" s="186">
        <f>J254</f>
        <v>2078.328705024</v>
      </c>
      <c r="K253" s="186">
        <f>K254</f>
        <v>2078.328705024</v>
      </c>
    </row>
    <row r="254" spans="1:13" ht="15.75">
      <c r="A254" s="187" t="s">
        <v>439</v>
      </c>
      <c r="B254" s="188" t="s">
        <v>12</v>
      </c>
      <c r="C254" s="188" t="s">
        <v>310</v>
      </c>
      <c r="D254" s="188" t="s">
        <v>13</v>
      </c>
      <c r="E254" s="188" t="s">
        <v>438</v>
      </c>
      <c r="F254" s="188" t="s">
        <v>440</v>
      </c>
      <c r="G254" s="188" t="s">
        <v>441</v>
      </c>
      <c r="H254" s="188"/>
      <c r="I254" s="189">
        <v>2303.4</v>
      </c>
      <c r="J254" s="189">
        <f>I254*L254</f>
        <v>2078.328705024</v>
      </c>
      <c r="K254" s="189">
        <f>I254*M254</f>
        <v>2078.328705024</v>
      </c>
      <c r="L254" s="1">
        <v>0.90228736</v>
      </c>
      <c r="M254" s="1">
        <v>0.90228736</v>
      </c>
    </row>
    <row r="255" spans="1:11" ht="15.75">
      <c r="A255" s="185" t="s">
        <v>442</v>
      </c>
      <c r="B255" s="178"/>
      <c r="C255" s="178" t="s">
        <v>310</v>
      </c>
      <c r="D255" s="178" t="s">
        <v>242</v>
      </c>
      <c r="E255" s="178"/>
      <c r="F255" s="178"/>
      <c r="G255" s="178"/>
      <c r="H255" s="178"/>
      <c r="I255" s="186">
        <f>I256+I258+I260+I262+I264</f>
        <v>8817.4</v>
      </c>
      <c r="J255" s="186">
        <f>J256+J258+J260+J262+J264</f>
        <v>9032.743104</v>
      </c>
      <c r="K255" s="186">
        <f>K256+K258+K260+K262+K264</f>
        <v>10470.743104</v>
      </c>
    </row>
    <row r="256" spans="1:11" ht="15.75">
      <c r="A256" s="185" t="s">
        <v>443</v>
      </c>
      <c r="B256" s="178"/>
      <c r="C256" s="178" t="s">
        <v>310</v>
      </c>
      <c r="D256" s="178" t="s">
        <v>242</v>
      </c>
      <c r="E256" s="178" t="s">
        <v>444</v>
      </c>
      <c r="F256" s="178"/>
      <c r="G256" s="178"/>
      <c r="H256" s="178"/>
      <c r="I256" s="186">
        <f>I257</f>
        <v>5716</v>
      </c>
      <c r="J256" s="186">
        <f>J257</f>
        <v>5946</v>
      </c>
      <c r="K256" s="186">
        <f>K257</f>
        <v>6184</v>
      </c>
    </row>
    <row r="257" spans="1:11" ht="15.75">
      <c r="A257" s="187" t="s">
        <v>445</v>
      </c>
      <c r="B257" s="188" t="s">
        <v>12</v>
      </c>
      <c r="C257" s="188" t="s">
        <v>310</v>
      </c>
      <c r="D257" s="188" t="s">
        <v>242</v>
      </c>
      <c r="E257" s="188" t="s">
        <v>444</v>
      </c>
      <c r="F257" s="188" t="s">
        <v>446</v>
      </c>
      <c r="G257" s="188" t="s">
        <v>447</v>
      </c>
      <c r="H257" s="188"/>
      <c r="I257" s="189">
        <f>'[1]Лист4'!D57</f>
        <v>5716</v>
      </c>
      <c r="J257" s="189">
        <f>'[1]Лист4'!E57</f>
        <v>5946</v>
      </c>
      <c r="K257" s="189">
        <f>'[1]Лист4'!F57</f>
        <v>6184</v>
      </c>
    </row>
    <row r="258" spans="1:11" ht="15.75" hidden="1">
      <c r="A258" s="185" t="s">
        <v>448</v>
      </c>
      <c r="B258" s="178"/>
      <c r="C258" s="178" t="s">
        <v>310</v>
      </c>
      <c r="D258" s="178" t="s">
        <v>242</v>
      </c>
      <c r="E258" s="178" t="s">
        <v>449</v>
      </c>
      <c r="F258" s="178"/>
      <c r="G258" s="178"/>
      <c r="H258" s="178"/>
      <c r="I258" s="186">
        <f>I259</f>
        <v>0</v>
      </c>
      <c r="J258" s="186">
        <f>J259</f>
        <v>0</v>
      </c>
      <c r="K258" s="186">
        <f>K259</f>
        <v>0</v>
      </c>
    </row>
    <row r="259" spans="1:14" ht="15.75" hidden="1">
      <c r="A259" s="187" t="s">
        <v>450</v>
      </c>
      <c r="B259" s="188" t="s">
        <v>12</v>
      </c>
      <c r="C259" s="188" t="s">
        <v>310</v>
      </c>
      <c r="D259" s="188" t="s">
        <v>242</v>
      </c>
      <c r="E259" s="188" t="s">
        <v>449</v>
      </c>
      <c r="F259" s="188" t="s">
        <v>451</v>
      </c>
      <c r="G259" s="188" t="s">
        <v>237</v>
      </c>
      <c r="H259" s="188"/>
      <c r="I259" s="189"/>
      <c r="J259" s="189"/>
      <c r="K259" s="189"/>
      <c r="M259" s="167" t="s">
        <v>28</v>
      </c>
      <c r="N259" s="101"/>
    </row>
    <row r="260" spans="1:11" ht="15.75">
      <c r="A260" s="185" t="s">
        <v>452</v>
      </c>
      <c r="B260" s="178"/>
      <c r="C260" s="178" t="s">
        <v>310</v>
      </c>
      <c r="D260" s="178" t="s">
        <v>242</v>
      </c>
      <c r="E260" s="178" t="s">
        <v>453</v>
      </c>
      <c r="F260" s="178"/>
      <c r="G260" s="178"/>
      <c r="H260" s="178"/>
      <c r="I260" s="186">
        <f>I261</f>
        <v>2400</v>
      </c>
      <c r="J260" s="186">
        <f>J261</f>
        <v>2400</v>
      </c>
      <c r="K260" s="186">
        <f>K261</f>
        <v>3600</v>
      </c>
    </row>
    <row r="261" spans="1:14" ht="31.5">
      <c r="A261" s="187" t="s">
        <v>454</v>
      </c>
      <c r="B261" s="188" t="s">
        <v>12</v>
      </c>
      <c r="C261" s="188" t="s">
        <v>310</v>
      </c>
      <c r="D261" s="188" t="s">
        <v>242</v>
      </c>
      <c r="E261" s="188" t="s">
        <v>453</v>
      </c>
      <c r="F261" s="188" t="s">
        <v>451</v>
      </c>
      <c r="G261" s="188" t="s">
        <v>237</v>
      </c>
      <c r="H261" s="188"/>
      <c r="I261" s="189">
        <f>'[1]Лист4'!D59</f>
        <v>2400</v>
      </c>
      <c r="J261" s="189">
        <f>'[1]Лист4'!E59</f>
        <v>2400</v>
      </c>
      <c r="K261" s="189">
        <f>'[1]Лист4'!F59</f>
        <v>3600</v>
      </c>
      <c r="N261" s="101"/>
    </row>
    <row r="262" spans="1:11" ht="15.75">
      <c r="A262" s="185" t="s">
        <v>455</v>
      </c>
      <c r="B262" s="178"/>
      <c r="C262" s="178" t="s">
        <v>310</v>
      </c>
      <c r="D262" s="178" t="s">
        <v>242</v>
      </c>
      <c r="E262" s="178" t="s">
        <v>456</v>
      </c>
      <c r="F262" s="178"/>
      <c r="G262" s="178"/>
      <c r="H262" s="178"/>
      <c r="I262" s="186">
        <f>I263</f>
        <v>551.4</v>
      </c>
      <c r="J262" s="186">
        <f>J263</f>
        <v>551.4</v>
      </c>
      <c r="K262" s="186">
        <f>K263</f>
        <v>551.4</v>
      </c>
    </row>
    <row r="263" spans="1:11" ht="31.5">
      <c r="A263" s="187" t="s">
        <v>457</v>
      </c>
      <c r="B263" s="52" t="s">
        <v>12</v>
      </c>
      <c r="C263" s="52" t="s">
        <v>310</v>
      </c>
      <c r="D263" s="52" t="s">
        <v>242</v>
      </c>
      <c r="E263" s="190">
        <v>2230181540</v>
      </c>
      <c r="F263" s="190">
        <v>612</v>
      </c>
      <c r="G263" s="190">
        <v>241</v>
      </c>
      <c r="H263" s="190"/>
      <c r="I263" s="189">
        <f>'[1]Лист4'!D58</f>
        <v>551.4</v>
      </c>
      <c r="J263" s="189">
        <f>'[1]Лист4'!E58</f>
        <v>551.4</v>
      </c>
      <c r="K263" s="189">
        <f>'[1]Лист4'!F58</f>
        <v>551.4</v>
      </c>
    </row>
    <row r="264" spans="1:11" ht="15.75">
      <c r="A264" s="185" t="s">
        <v>458</v>
      </c>
      <c r="B264" s="178"/>
      <c r="C264" s="178" t="s">
        <v>310</v>
      </c>
      <c r="D264" s="178" t="s">
        <v>242</v>
      </c>
      <c r="E264" s="178" t="s">
        <v>459</v>
      </c>
      <c r="F264" s="178"/>
      <c r="G264" s="178"/>
      <c r="H264" s="178"/>
      <c r="I264" s="186">
        <f>I265</f>
        <v>150</v>
      </c>
      <c r="J264" s="186">
        <f>J265</f>
        <v>135.343104</v>
      </c>
      <c r="K264" s="186">
        <f>K265</f>
        <v>135.343104</v>
      </c>
    </row>
    <row r="265" spans="1:14" ht="15.75">
      <c r="A265" s="191" t="s">
        <v>234</v>
      </c>
      <c r="B265" s="188" t="s">
        <v>12</v>
      </c>
      <c r="C265" s="188" t="s">
        <v>310</v>
      </c>
      <c r="D265" s="188" t="s">
        <v>242</v>
      </c>
      <c r="E265" s="188">
        <v>9980010040</v>
      </c>
      <c r="F265" s="188">
        <v>244</v>
      </c>
      <c r="G265" s="188"/>
      <c r="H265" s="188"/>
      <c r="I265" s="189">
        <f>I266</f>
        <v>150</v>
      </c>
      <c r="J265" s="189">
        <f>J266</f>
        <v>135.343104</v>
      </c>
      <c r="K265" s="189">
        <f>K266</f>
        <v>135.343104</v>
      </c>
      <c r="M265" s="167" t="s">
        <v>28</v>
      </c>
      <c r="N265" s="101"/>
    </row>
    <row r="266" spans="1:16" ht="15.75" hidden="1">
      <c r="A266" s="134" t="s">
        <v>232</v>
      </c>
      <c r="B266" s="134"/>
      <c r="C266" s="134"/>
      <c r="D266" s="134"/>
      <c r="E266" s="134"/>
      <c r="F266" s="132" t="s">
        <v>235</v>
      </c>
      <c r="G266" s="132" t="s">
        <v>236</v>
      </c>
      <c r="H266" s="132"/>
      <c r="I266" s="133">
        <v>150</v>
      </c>
      <c r="J266" s="189">
        <f>I266*L266</f>
        <v>135.343104</v>
      </c>
      <c r="K266" s="189">
        <f>I266*M266</f>
        <v>135.343104</v>
      </c>
      <c r="L266" s="1">
        <v>0.90228736</v>
      </c>
      <c r="M266" s="1">
        <v>0.90228736</v>
      </c>
      <c r="N266" s="164"/>
      <c r="O266" s="164"/>
      <c r="P266" s="164"/>
    </row>
    <row r="267" spans="1:11" ht="15.75">
      <c r="A267" s="185" t="s">
        <v>460</v>
      </c>
      <c r="B267" s="178"/>
      <c r="C267" s="178" t="s">
        <v>310</v>
      </c>
      <c r="D267" s="178" t="s">
        <v>268</v>
      </c>
      <c r="E267" s="178" t="s">
        <v>420</v>
      </c>
      <c r="F267" s="178"/>
      <c r="G267" s="178"/>
      <c r="H267" s="178"/>
      <c r="I267" s="186">
        <f>I268</f>
        <v>1010.0000660000001</v>
      </c>
      <c r="J267" s="186">
        <f>J268</f>
        <v>1056.0004079999999</v>
      </c>
      <c r="K267" s="186">
        <f>K268</f>
        <v>1089.000038</v>
      </c>
    </row>
    <row r="268" spans="1:11" ht="15.75">
      <c r="A268" s="185" t="s">
        <v>461</v>
      </c>
      <c r="B268" s="178"/>
      <c r="C268" s="178" t="s">
        <v>310</v>
      </c>
      <c r="D268" s="178" t="s">
        <v>268</v>
      </c>
      <c r="E268" s="178" t="s">
        <v>462</v>
      </c>
      <c r="F268" s="178"/>
      <c r="G268" s="178"/>
      <c r="H268" s="178"/>
      <c r="I268" s="186">
        <f>I269+I270+I271</f>
        <v>1010.0000660000001</v>
      </c>
      <c r="J268" s="186">
        <f>J269+J270+J271</f>
        <v>1056.0004079999999</v>
      </c>
      <c r="K268" s="186">
        <f>K269+K270+K271</f>
        <v>1089.000038</v>
      </c>
    </row>
    <row r="269" spans="1:12" ht="15.75">
      <c r="A269" s="191" t="s">
        <v>221</v>
      </c>
      <c r="B269" s="188" t="s">
        <v>12</v>
      </c>
      <c r="C269" s="188">
        <v>10</v>
      </c>
      <c r="D269" s="192" t="s">
        <v>268</v>
      </c>
      <c r="E269" s="188" t="s">
        <v>462</v>
      </c>
      <c r="F269" s="188" t="s">
        <v>222</v>
      </c>
      <c r="G269" s="188" t="s">
        <v>223</v>
      </c>
      <c r="H269" s="188"/>
      <c r="I269" s="189">
        <v>567.583</v>
      </c>
      <c r="J269" s="189">
        <v>594.104</v>
      </c>
      <c r="K269" s="189">
        <v>612.669</v>
      </c>
      <c r="L269" s="168"/>
    </row>
    <row r="270" spans="1:12" ht="31.5">
      <c r="A270" s="191" t="s">
        <v>224</v>
      </c>
      <c r="B270" s="188" t="s">
        <v>12</v>
      </c>
      <c r="C270" s="188">
        <v>10</v>
      </c>
      <c r="D270" s="192" t="s">
        <v>268</v>
      </c>
      <c r="E270" s="188" t="s">
        <v>462</v>
      </c>
      <c r="F270" s="188" t="s">
        <v>225</v>
      </c>
      <c r="G270" s="188" t="s">
        <v>226</v>
      </c>
      <c r="H270" s="188"/>
      <c r="I270" s="189">
        <f>I269*30.2%</f>
        <v>171.41006599999997</v>
      </c>
      <c r="J270" s="189">
        <f>J269*30.2%</f>
        <v>179.419408</v>
      </c>
      <c r="K270" s="189">
        <f>K269*30.2%</f>
        <v>185.026038</v>
      </c>
      <c r="L270" s="168"/>
    </row>
    <row r="271" spans="1:12" ht="15.75">
      <c r="A271" s="191" t="s">
        <v>234</v>
      </c>
      <c r="B271" s="188" t="s">
        <v>12</v>
      </c>
      <c r="C271" s="188">
        <v>10</v>
      </c>
      <c r="D271" s="192" t="s">
        <v>268</v>
      </c>
      <c r="E271" s="188">
        <v>9980077740</v>
      </c>
      <c r="F271" s="188" t="s">
        <v>235</v>
      </c>
      <c r="G271" s="188"/>
      <c r="H271" s="188"/>
      <c r="I271" s="189">
        <f>I272+I273+I274</f>
        <v>271.007</v>
      </c>
      <c r="J271" s="189">
        <f>J272+J273+J274</f>
        <v>282.477</v>
      </c>
      <c r="K271" s="189">
        <f>K272+K273+K274</f>
        <v>291.305</v>
      </c>
      <c r="L271" s="168"/>
    </row>
    <row r="272" spans="1:16" ht="15" hidden="1">
      <c r="A272" s="134" t="s">
        <v>232</v>
      </c>
      <c r="B272" s="134"/>
      <c r="C272" s="134"/>
      <c r="D272" s="134"/>
      <c r="E272" s="134"/>
      <c r="F272" s="132" t="s">
        <v>235</v>
      </c>
      <c r="G272" s="132" t="s">
        <v>236</v>
      </c>
      <c r="H272" s="132"/>
      <c r="I272" s="133">
        <v>0</v>
      </c>
      <c r="J272" s="133">
        <v>0</v>
      </c>
      <c r="K272" s="133">
        <v>0</v>
      </c>
      <c r="L272" s="169"/>
      <c r="M272" s="164"/>
      <c r="N272" s="164"/>
      <c r="O272" s="164"/>
      <c r="P272" s="164"/>
    </row>
    <row r="273" spans="1:16" ht="15" hidden="1">
      <c r="A273" s="134" t="s">
        <v>232</v>
      </c>
      <c r="B273" s="134"/>
      <c r="C273" s="134"/>
      <c r="D273" s="134"/>
      <c r="E273" s="134"/>
      <c r="F273" s="132" t="s">
        <v>235</v>
      </c>
      <c r="G273" s="132" t="s">
        <v>237</v>
      </c>
      <c r="H273" s="132"/>
      <c r="I273" s="133">
        <v>271.007</v>
      </c>
      <c r="J273" s="133">
        <v>282.477</v>
      </c>
      <c r="K273" s="133">
        <v>291.305</v>
      </c>
      <c r="L273" s="169"/>
      <c r="M273" s="164"/>
      <c r="N273" s="164"/>
      <c r="O273" s="164"/>
      <c r="P273" s="164"/>
    </row>
    <row r="274" spans="1:16" ht="15" hidden="1">
      <c r="A274" s="134" t="s">
        <v>232</v>
      </c>
      <c r="B274" s="134"/>
      <c r="C274" s="134"/>
      <c r="D274" s="134"/>
      <c r="E274" s="134"/>
      <c r="F274" s="132" t="s">
        <v>235</v>
      </c>
      <c r="G274" s="132" t="s">
        <v>238</v>
      </c>
      <c r="H274" s="132"/>
      <c r="I274" s="133">
        <v>0</v>
      </c>
      <c r="J274" s="133">
        <v>0</v>
      </c>
      <c r="K274" s="133">
        <v>0</v>
      </c>
      <c r="L274" s="169"/>
      <c r="M274" s="164"/>
      <c r="N274" s="164"/>
      <c r="O274" s="164"/>
      <c r="P274" s="164"/>
    </row>
    <row r="275" spans="1:11" ht="15.75">
      <c r="A275" s="182" t="s">
        <v>463</v>
      </c>
      <c r="B275" s="183"/>
      <c r="C275" s="183" t="s">
        <v>278</v>
      </c>
      <c r="D275" s="183" t="s">
        <v>15</v>
      </c>
      <c r="E275" s="183"/>
      <c r="F275" s="183"/>
      <c r="G275" s="183"/>
      <c r="H275" s="183"/>
      <c r="I275" s="204">
        <f aca="true" t="shared" si="16" ref="I275:K276">I276</f>
        <v>300</v>
      </c>
      <c r="J275" s="204">
        <f t="shared" si="16"/>
        <v>270.686208</v>
      </c>
      <c r="K275" s="204">
        <f t="shared" si="16"/>
        <v>270.686208</v>
      </c>
    </row>
    <row r="276" spans="1:11" ht="15.75">
      <c r="A276" s="185" t="s">
        <v>464</v>
      </c>
      <c r="B276" s="178"/>
      <c r="C276" s="178" t="s">
        <v>278</v>
      </c>
      <c r="D276" s="178" t="s">
        <v>13</v>
      </c>
      <c r="E276" s="178"/>
      <c r="F276" s="178"/>
      <c r="G276" s="178"/>
      <c r="H276" s="178"/>
      <c r="I276" s="186">
        <f>I277</f>
        <v>300</v>
      </c>
      <c r="J276" s="186">
        <f t="shared" si="16"/>
        <v>270.686208</v>
      </c>
      <c r="K276" s="186">
        <f t="shared" si="16"/>
        <v>270.686208</v>
      </c>
    </row>
    <row r="277" spans="1:11" ht="15.75">
      <c r="A277" s="185" t="s">
        <v>465</v>
      </c>
      <c r="B277" s="178"/>
      <c r="C277" s="178" t="s">
        <v>278</v>
      </c>
      <c r="D277" s="178" t="s">
        <v>13</v>
      </c>
      <c r="E277" s="178" t="s">
        <v>466</v>
      </c>
      <c r="F277" s="178"/>
      <c r="G277" s="178"/>
      <c r="H277" s="178"/>
      <c r="I277" s="186">
        <f>I278+I280</f>
        <v>300</v>
      </c>
      <c r="J277" s="186">
        <f>J278+J280</f>
        <v>270.686208</v>
      </c>
      <c r="K277" s="186">
        <f>K278+K280</f>
        <v>270.686208</v>
      </c>
    </row>
    <row r="278" spans="1:13" ht="15.75" hidden="1">
      <c r="A278" s="191" t="s">
        <v>234</v>
      </c>
      <c r="B278" s="188" t="s">
        <v>12</v>
      </c>
      <c r="C278" s="188" t="s">
        <v>278</v>
      </c>
      <c r="D278" s="188" t="s">
        <v>13</v>
      </c>
      <c r="E278" s="188" t="s">
        <v>467</v>
      </c>
      <c r="F278" s="188">
        <v>244</v>
      </c>
      <c r="G278" s="188"/>
      <c r="H278" s="188"/>
      <c r="I278" s="189">
        <f>I279</f>
        <v>0</v>
      </c>
      <c r="J278" s="189">
        <f>I278*L278</f>
        <v>0</v>
      </c>
      <c r="K278" s="189">
        <f>I278*M278</f>
        <v>0</v>
      </c>
      <c r="L278" s="1">
        <v>0.90228736</v>
      </c>
      <c r="M278" s="1">
        <v>0.90228736</v>
      </c>
    </row>
    <row r="279" spans="1:16" ht="15.75" hidden="1">
      <c r="A279" s="218" t="s">
        <v>232</v>
      </c>
      <c r="B279" s="218"/>
      <c r="C279" s="218"/>
      <c r="D279" s="218"/>
      <c r="E279" s="218"/>
      <c r="F279" s="219">
        <v>244</v>
      </c>
      <c r="G279" s="219">
        <v>349</v>
      </c>
      <c r="H279" s="219"/>
      <c r="I279" s="220"/>
      <c r="J279" s="189">
        <f>I279*L279</f>
        <v>0</v>
      </c>
      <c r="K279" s="189">
        <f>I279*M279</f>
        <v>0</v>
      </c>
      <c r="L279" s="1">
        <v>0.90228736</v>
      </c>
      <c r="M279" s="1">
        <v>0.90228736</v>
      </c>
      <c r="N279" s="164"/>
      <c r="O279" s="164"/>
      <c r="P279" s="164"/>
    </row>
    <row r="280" spans="1:13" ht="15.75">
      <c r="A280" s="191" t="s">
        <v>415</v>
      </c>
      <c r="B280" s="188" t="s">
        <v>12</v>
      </c>
      <c r="C280" s="188" t="s">
        <v>278</v>
      </c>
      <c r="D280" s="188" t="s">
        <v>13</v>
      </c>
      <c r="E280" s="188" t="s">
        <v>467</v>
      </c>
      <c r="F280" s="188">
        <v>350</v>
      </c>
      <c r="G280" s="188">
        <v>296</v>
      </c>
      <c r="H280" s="188"/>
      <c r="I280" s="189">
        <v>300</v>
      </c>
      <c r="J280" s="189">
        <f>I280*L280</f>
        <v>270.686208</v>
      </c>
      <c r="K280" s="189">
        <f>I280*M280</f>
        <v>270.686208</v>
      </c>
      <c r="L280" s="1">
        <v>0.90228736</v>
      </c>
      <c r="M280" s="1">
        <v>0.90228736</v>
      </c>
    </row>
    <row r="281" spans="1:11" ht="15.75">
      <c r="A281" s="182" t="s">
        <v>473</v>
      </c>
      <c r="B281" s="183"/>
      <c r="C281" s="183" t="s">
        <v>285</v>
      </c>
      <c r="D281" s="183" t="s">
        <v>15</v>
      </c>
      <c r="E281" s="183"/>
      <c r="F281" s="183"/>
      <c r="G281" s="183"/>
      <c r="H281" s="183"/>
      <c r="I281" s="204">
        <f aca="true" t="shared" si="17" ref="I281:K283">I282</f>
        <v>7</v>
      </c>
      <c r="J281" s="204">
        <f t="shared" si="17"/>
        <v>6.31601152</v>
      </c>
      <c r="K281" s="204">
        <f t="shared" si="17"/>
        <v>6.31601152</v>
      </c>
    </row>
    <row r="282" spans="1:11" ht="15.75">
      <c r="A282" s="185" t="s">
        <v>474</v>
      </c>
      <c r="B282" s="178"/>
      <c r="C282" s="178" t="s">
        <v>285</v>
      </c>
      <c r="D282" s="178" t="s">
        <v>13</v>
      </c>
      <c r="E282" s="178"/>
      <c r="F282" s="178"/>
      <c r="G282" s="178"/>
      <c r="H282" s="178"/>
      <c r="I282" s="186">
        <f>I283</f>
        <v>7</v>
      </c>
      <c r="J282" s="186">
        <f t="shared" si="17"/>
        <v>6.31601152</v>
      </c>
      <c r="K282" s="186">
        <f t="shared" si="17"/>
        <v>6.31601152</v>
      </c>
    </row>
    <row r="283" spans="1:11" ht="15.75">
      <c r="A283" s="185" t="s">
        <v>475</v>
      </c>
      <c r="B283" s="178"/>
      <c r="C283" s="178" t="s">
        <v>285</v>
      </c>
      <c r="D283" s="178" t="s">
        <v>13</v>
      </c>
      <c r="E283" s="178" t="s">
        <v>476</v>
      </c>
      <c r="F283" s="178"/>
      <c r="G283" s="178"/>
      <c r="H283" s="178"/>
      <c r="I283" s="186">
        <f>I284</f>
        <v>7</v>
      </c>
      <c r="J283" s="186">
        <f t="shared" si="17"/>
        <v>6.31601152</v>
      </c>
      <c r="K283" s="186">
        <f t="shared" si="17"/>
        <v>6.31601152</v>
      </c>
    </row>
    <row r="284" spans="1:13" ht="15.75">
      <c r="A284" s="187" t="s">
        <v>477</v>
      </c>
      <c r="B284" s="188" t="s">
        <v>12</v>
      </c>
      <c r="C284" s="188" t="s">
        <v>285</v>
      </c>
      <c r="D284" s="188" t="s">
        <v>13</v>
      </c>
      <c r="E284" s="188" t="s">
        <v>476</v>
      </c>
      <c r="F284" s="188" t="s">
        <v>478</v>
      </c>
      <c r="G284" s="188" t="s">
        <v>479</v>
      </c>
      <c r="H284" s="188"/>
      <c r="I284" s="189">
        <v>7</v>
      </c>
      <c r="J284" s="189">
        <f>I284*L284</f>
        <v>6.31601152</v>
      </c>
      <c r="K284" s="189">
        <f>I284*M284</f>
        <v>6.31601152</v>
      </c>
      <c r="L284" s="1">
        <v>0.90228736</v>
      </c>
      <c r="M284" s="1">
        <v>0.90228736</v>
      </c>
    </row>
    <row r="285" spans="1:11" ht="31.5">
      <c r="A285" s="182" t="s">
        <v>480</v>
      </c>
      <c r="B285" s="183"/>
      <c r="C285" s="183" t="s">
        <v>481</v>
      </c>
      <c r="D285" s="183" t="s">
        <v>15</v>
      </c>
      <c r="E285" s="183"/>
      <c r="F285" s="183"/>
      <c r="G285" s="183"/>
      <c r="H285" s="183"/>
      <c r="I285" s="204">
        <f>I286+I289</f>
        <v>45733.881</v>
      </c>
      <c r="J285" s="204">
        <f>J286+J289</f>
        <v>36251.108208</v>
      </c>
      <c r="K285" s="204">
        <f>K286+K289</f>
        <v>36251.108208</v>
      </c>
    </row>
    <row r="286" spans="1:11" ht="15.75">
      <c r="A286" s="185" t="s">
        <v>482</v>
      </c>
      <c r="B286" s="178"/>
      <c r="C286" s="178" t="s">
        <v>481</v>
      </c>
      <c r="D286" s="178" t="s">
        <v>13</v>
      </c>
      <c r="E286" s="178"/>
      <c r="F286" s="178"/>
      <c r="G286" s="178"/>
      <c r="H286" s="178"/>
      <c r="I286" s="186">
        <f>I287</f>
        <v>45433.881</v>
      </c>
      <c r="J286" s="186">
        <f>J287</f>
        <v>35980.422</v>
      </c>
      <c r="K286" s="186">
        <f>K287</f>
        <v>35980.422</v>
      </c>
    </row>
    <row r="287" spans="1:11" ht="15.75">
      <c r="A287" s="185" t="s">
        <v>483</v>
      </c>
      <c r="B287" s="178"/>
      <c r="C287" s="178" t="s">
        <v>481</v>
      </c>
      <c r="D287" s="178" t="s">
        <v>13</v>
      </c>
      <c r="E287" s="178" t="s">
        <v>423</v>
      </c>
      <c r="F287" s="178"/>
      <c r="G287" s="178"/>
      <c r="H287" s="178"/>
      <c r="I287" s="186">
        <f>I288</f>
        <v>45433.881</v>
      </c>
      <c r="J287" s="186">
        <f>J288</f>
        <v>35980.422</v>
      </c>
      <c r="K287" s="186">
        <f>K288</f>
        <v>35980.422</v>
      </c>
    </row>
    <row r="288" spans="1:16" ht="15.75">
      <c r="A288" s="187" t="s">
        <v>484</v>
      </c>
      <c r="B288" s="188" t="s">
        <v>12</v>
      </c>
      <c r="C288" s="188" t="s">
        <v>481</v>
      </c>
      <c r="D288" s="188" t="s">
        <v>13</v>
      </c>
      <c r="E288" s="188" t="s">
        <v>423</v>
      </c>
      <c r="F288" s="188" t="s">
        <v>485</v>
      </c>
      <c r="G288" s="188" t="s">
        <v>301</v>
      </c>
      <c r="H288" s="188"/>
      <c r="I288" s="189">
        <v>45433.881</v>
      </c>
      <c r="J288" s="189">
        <v>35980.422</v>
      </c>
      <c r="K288" s="189">
        <v>35980.422</v>
      </c>
      <c r="M288" s="101">
        <f>J288+J368</f>
        <v>53970.009999999995</v>
      </c>
      <c r="N288" s="1">
        <f>M288*I288</f>
        <v>2452067011.9088097</v>
      </c>
      <c r="P288" s="101"/>
    </row>
    <row r="289" spans="1:16" ht="15.75">
      <c r="A289" s="185" t="s">
        <v>486</v>
      </c>
      <c r="B289" s="178"/>
      <c r="C289" s="178" t="s">
        <v>481</v>
      </c>
      <c r="D289" s="178" t="s">
        <v>22</v>
      </c>
      <c r="E289" s="178"/>
      <c r="F289" s="178"/>
      <c r="G289" s="178"/>
      <c r="H289" s="178"/>
      <c r="I289" s="186">
        <f>I290</f>
        <v>300</v>
      </c>
      <c r="J289" s="186">
        <f>J290</f>
        <v>270.686208</v>
      </c>
      <c r="K289" s="186">
        <f>K290</f>
        <v>270.686208</v>
      </c>
      <c r="P289" s="101"/>
    </row>
    <row r="290" spans="1:11" ht="15.75">
      <c r="A290" s="185" t="s">
        <v>487</v>
      </c>
      <c r="B290" s="178"/>
      <c r="C290" s="178" t="s">
        <v>481</v>
      </c>
      <c r="D290" s="178" t="s">
        <v>22</v>
      </c>
      <c r="E290" s="178" t="s">
        <v>488</v>
      </c>
      <c r="F290" s="178"/>
      <c r="G290" s="178"/>
      <c r="H290" s="178"/>
      <c r="I290" s="186">
        <f>I291</f>
        <v>300</v>
      </c>
      <c r="J290" s="186">
        <f>J291</f>
        <v>270.686208</v>
      </c>
      <c r="K290" s="186">
        <f>K291</f>
        <v>270.686208</v>
      </c>
    </row>
    <row r="291" spans="1:13" ht="15.75">
      <c r="A291" s="191" t="s">
        <v>489</v>
      </c>
      <c r="B291" s="188" t="s">
        <v>12</v>
      </c>
      <c r="C291" s="221" t="s">
        <v>481</v>
      </c>
      <c r="D291" s="221" t="s">
        <v>22</v>
      </c>
      <c r="E291" s="221" t="s">
        <v>488</v>
      </c>
      <c r="F291" s="221">
        <v>540</v>
      </c>
      <c r="G291" s="221" t="s">
        <v>301</v>
      </c>
      <c r="H291" s="221"/>
      <c r="I291" s="189">
        <v>300</v>
      </c>
      <c r="J291" s="189">
        <f>I291*L291</f>
        <v>270.686208</v>
      </c>
      <c r="K291" s="189">
        <f>I291*M291</f>
        <v>270.686208</v>
      </c>
      <c r="L291" s="1">
        <v>0.90228736</v>
      </c>
      <c r="M291" s="1">
        <v>0.90228736</v>
      </c>
    </row>
    <row r="292" spans="1:11" ht="15.75">
      <c r="A292" s="198" t="s">
        <v>509</v>
      </c>
      <c r="B292" s="199" t="s">
        <v>230</v>
      </c>
      <c r="C292" s="200"/>
      <c r="D292" s="200"/>
      <c r="E292" s="200"/>
      <c r="F292" s="200"/>
      <c r="G292" s="200"/>
      <c r="H292" s="201">
        <f>H293</f>
        <v>0</v>
      </c>
      <c r="I292" s="201">
        <f>I293</f>
        <v>3718.7252069999995</v>
      </c>
      <c r="J292" s="201">
        <f>J293</f>
        <v>3355.348737749483</v>
      </c>
      <c r="K292" s="201">
        <f>K293</f>
        <v>3355.347737749483</v>
      </c>
    </row>
    <row r="293" spans="1:11" ht="31.5">
      <c r="A293" s="182" t="s">
        <v>227</v>
      </c>
      <c r="B293" s="183"/>
      <c r="C293" s="183" t="s">
        <v>13</v>
      </c>
      <c r="D293" s="183" t="s">
        <v>22</v>
      </c>
      <c r="E293" s="183"/>
      <c r="F293" s="183"/>
      <c r="G293" s="183"/>
      <c r="H293" s="183"/>
      <c r="I293" s="204">
        <f>I294+I304</f>
        <v>3718.7252069999995</v>
      </c>
      <c r="J293" s="204">
        <f>J294+J304</f>
        <v>3355.348737749483</v>
      </c>
      <c r="K293" s="204">
        <f>K294+K304</f>
        <v>3355.347737749483</v>
      </c>
    </row>
    <row r="294" spans="1:11" ht="15.75">
      <c r="A294" s="185" t="s">
        <v>228</v>
      </c>
      <c r="B294" s="178"/>
      <c r="C294" s="178" t="s">
        <v>13</v>
      </c>
      <c r="D294" s="178" t="s">
        <v>22</v>
      </c>
      <c r="E294" s="178" t="s">
        <v>229</v>
      </c>
      <c r="F294" s="178"/>
      <c r="G294" s="178"/>
      <c r="H294" s="178"/>
      <c r="I294" s="186">
        <f>I295+I296+I297+I299</f>
        <v>2211.6523949999996</v>
      </c>
      <c r="J294" s="186">
        <f>J295+J296+J297+J299</f>
        <v>1995.5359888822268</v>
      </c>
      <c r="K294" s="186">
        <f>K295+K296+K297+K299</f>
        <v>1995.5349888822268</v>
      </c>
    </row>
    <row r="295" spans="1:13" ht="15.75">
      <c r="A295" s="191" t="s">
        <v>221</v>
      </c>
      <c r="B295" s="188" t="s">
        <v>230</v>
      </c>
      <c r="C295" s="188" t="s">
        <v>13</v>
      </c>
      <c r="D295" s="188" t="s">
        <v>22</v>
      </c>
      <c r="E295" s="188" t="s">
        <v>229</v>
      </c>
      <c r="F295" s="188" t="s">
        <v>222</v>
      </c>
      <c r="G295" s="188" t="s">
        <v>223</v>
      </c>
      <c r="H295" s="188"/>
      <c r="I295" s="189">
        <v>1565.965</v>
      </c>
      <c r="J295" s="189">
        <f aca="true" t="shared" si="18" ref="J295:J303">I295*L295</f>
        <v>1412.9504257023998</v>
      </c>
      <c r="K295" s="189">
        <f aca="true" t="shared" si="19" ref="K295:K303">I295*M295</f>
        <v>1412.9504257023998</v>
      </c>
      <c r="L295" s="1">
        <v>0.90228736</v>
      </c>
      <c r="M295" s="1">
        <v>0.90228736</v>
      </c>
    </row>
    <row r="296" spans="1:13" ht="31.5">
      <c r="A296" s="191" t="s">
        <v>224</v>
      </c>
      <c r="B296" s="188" t="s">
        <v>230</v>
      </c>
      <c r="C296" s="188" t="s">
        <v>13</v>
      </c>
      <c r="D296" s="188" t="s">
        <v>22</v>
      </c>
      <c r="E296" s="188" t="s">
        <v>229</v>
      </c>
      <c r="F296" s="188" t="s">
        <v>225</v>
      </c>
      <c r="G296" s="188" t="s">
        <v>226</v>
      </c>
      <c r="H296" s="188"/>
      <c r="I296" s="189">
        <f>I295*30.3%</f>
        <v>474.48739499999994</v>
      </c>
      <c r="J296" s="189">
        <f t="shared" si="18"/>
        <v>428.1239789878271</v>
      </c>
      <c r="K296" s="189">
        <f t="shared" si="19"/>
        <v>428.1239789878271</v>
      </c>
      <c r="L296" s="1">
        <v>0.90228736</v>
      </c>
      <c r="M296" s="1">
        <v>0.90228736</v>
      </c>
    </row>
    <row r="297" spans="1:13" ht="15.75" hidden="1">
      <c r="A297" s="191" t="s">
        <v>231</v>
      </c>
      <c r="B297" s="188" t="s">
        <v>230</v>
      </c>
      <c r="C297" s="188" t="s">
        <v>13</v>
      </c>
      <c r="D297" s="188" t="s">
        <v>22</v>
      </c>
      <c r="E297" s="188">
        <v>9980020400</v>
      </c>
      <c r="F297" s="188">
        <v>122</v>
      </c>
      <c r="G297" s="188"/>
      <c r="H297" s="188"/>
      <c r="I297" s="189">
        <f>I298</f>
        <v>0</v>
      </c>
      <c r="J297" s="189">
        <f t="shared" si="18"/>
        <v>0</v>
      </c>
      <c r="K297" s="189">
        <f t="shared" si="19"/>
        <v>0</v>
      </c>
      <c r="L297" s="1">
        <v>0.90228736</v>
      </c>
      <c r="M297" s="1">
        <v>0.90228736</v>
      </c>
    </row>
    <row r="298" spans="1:16" ht="15" hidden="1">
      <c r="A298" s="129" t="s">
        <v>232</v>
      </c>
      <c r="B298" s="130"/>
      <c r="C298" s="130"/>
      <c r="D298" s="130"/>
      <c r="E298" s="131"/>
      <c r="F298" s="132" t="s">
        <v>233</v>
      </c>
      <c r="G298" s="132">
        <v>212</v>
      </c>
      <c r="H298" s="132"/>
      <c r="I298" s="133"/>
      <c r="J298" s="133">
        <f t="shared" si="18"/>
        <v>0</v>
      </c>
      <c r="K298" s="133">
        <f t="shared" si="19"/>
        <v>0</v>
      </c>
      <c r="L298" s="1">
        <v>0.90228736</v>
      </c>
      <c r="M298" s="1">
        <v>0.90228736</v>
      </c>
      <c r="N298" s="164"/>
      <c r="O298" s="164"/>
      <c r="P298" s="164"/>
    </row>
    <row r="299" spans="1:13" ht="15.75">
      <c r="A299" s="191" t="s">
        <v>234</v>
      </c>
      <c r="B299" s="188" t="s">
        <v>230</v>
      </c>
      <c r="C299" s="188" t="s">
        <v>13</v>
      </c>
      <c r="D299" s="188" t="s">
        <v>22</v>
      </c>
      <c r="E299" s="188">
        <v>9980020400</v>
      </c>
      <c r="F299" s="188">
        <v>244</v>
      </c>
      <c r="G299" s="188"/>
      <c r="H299" s="188"/>
      <c r="I299" s="189">
        <f>I300+I301+I302+I303</f>
        <v>171.2</v>
      </c>
      <c r="J299" s="189">
        <f>J300+J301+J302+J303</f>
        <v>154.461584192</v>
      </c>
      <c r="K299" s="189">
        <f>K300+K301+K302+K303</f>
        <v>154.460584192</v>
      </c>
      <c r="L299" s="1">
        <v>0.90228736</v>
      </c>
      <c r="M299" s="1">
        <v>0.90228736</v>
      </c>
    </row>
    <row r="300" spans="1:16" ht="15" hidden="1">
      <c r="A300" s="134" t="s">
        <v>232</v>
      </c>
      <c r="B300" s="134"/>
      <c r="C300" s="134"/>
      <c r="D300" s="134"/>
      <c r="E300" s="134"/>
      <c r="F300" s="132" t="s">
        <v>235</v>
      </c>
      <c r="G300" s="132" t="s">
        <v>236</v>
      </c>
      <c r="H300" s="132"/>
      <c r="I300" s="133">
        <v>27.2</v>
      </c>
      <c r="J300" s="133">
        <f t="shared" si="18"/>
        <v>24.542216191999998</v>
      </c>
      <c r="K300" s="133">
        <f t="shared" si="19"/>
        <v>24.542216191999998</v>
      </c>
      <c r="L300" s="1">
        <v>0.90228736</v>
      </c>
      <c r="M300" s="1">
        <v>0.90228736</v>
      </c>
      <c r="N300" s="164"/>
      <c r="O300" s="164"/>
      <c r="P300" s="164"/>
    </row>
    <row r="301" spans="1:16" ht="15" hidden="1">
      <c r="A301" s="134" t="s">
        <v>232</v>
      </c>
      <c r="B301" s="134"/>
      <c r="C301" s="134"/>
      <c r="D301" s="134"/>
      <c r="E301" s="134"/>
      <c r="F301" s="132" t="s">
        <v>235</v>
      </c>
      <c r="G301" s="132" t="s">
        <v>237</v>
      </c>
      <c r="H301" s="132"/>
      <c r="I301" s="133"/>
      <c r="J301" s="133">
        <f t="shared" si="18"/>
        <v>0</v>
      </c>
      <c r="K301" s="133">
        <f t="shared" si="19"/>
        <v>0</v>
      </c>
      <c r="L301" s="1">
        <v>0.90228736</v>
      </c>
      <c r="M301" s="1">
        <v>0.90228736</v>
      </c>
      <c r="N301" s="164"/>
      <c r="O301" s="164"/>
      <c r="P301" s="164"/>
    </row>
    <row r="302" spans="1:16" ht="15" hidden="1">
      <c r="A302" s="134" t="s">
        <v>232</v>
      </c>
      <c r="B302" s="134"/>
      <c r="C302" s="134"/>
      <c r="D302" s="134"/>
      <c r="E302" s="134"/>
      <c r="F302" s="132" t="s">
        <v>235</v>
      </c>
      <c r="G302" s="132">
        <v>343</v>
      </c>
      <c r="H302" s="132"/>
      <c r="I302" s="133">
        <v>94</v>
      </c>
      <c r="J302" s="133">
        <v>84.805</v>
      </c>
      <c r="K302" s="133">
        <v>84.804</v>
      </c>
      <c r="L302" s="1">
        <v>0.90228736</v>
      </c>
      <c r="M302" s="1">
        <v>0.90228736</v>
      </c>
      <c r="N302" s="164"/>
      <c r="O302" s="164"/>
      <c r="P302" s="164"/>
    </row>
    <row r="303" spans="1:16" ht="15" hidden="1">
      <c r="A303" s="134" t="s">
        <v>232</v>
      </c>
      <c r="B303" s="134"/>
      <c r="C303" s="134"/>
      <c r="D303" s="134"/>
      <c r="E303" s="134"/>
      <c r="F303" s="132" t="s">
        <v>235</v>
      </c>
      <c r="G303" s="132" t="s">
        <v>238</v>
      </c>
      <c r="H303" s="132"/>
      <c r="I303" s="133">
        <v>50</v>
      </c>
      <c r="J303" s="133">
        <f t="shared" si="18"/>
        <v>45.114368</v>
      </c>
      <c r="K303" s="133">
        <f t="shared" si="19"/>
        <v>45.114368</v>
      </c>
      <c r="L303" s="1">
        <v>0.90228736</v>
      </c>
      <c r="M303" s="1">
        <v>0.90228736</v>
      </c>
      <c r="N303" s="164"/>
      <c r="O303" s="164"/>
      <c r="P303" s="164"/>
    </row>
    <row r="304" spans="1:13" ht="15.75">
      <c r="A304" s="185" t="s">
        <v>239</v>
      </c>
      <c r="B304" s="178"/>
      <c r="C304" s="178" t="s">
        <v>13</v>
      </c>
      <c r="D304" s="178" t="s">
        <v>22</v>
      </c>
      <c r="E304" s="178" t="s">
        <v>240</v>
      </c>
      <c r="F304" s="178"/>
      <c r="G304" s="178"/>
      <c r="H304" s="178"/>
      <c r="I304" s="186">
        <f>I305+I306</f>
        <v>1507.072812</v>
      </c>
      <c r="J304" s="186">
        <f>J305+J306</f>
        <v>1359.8127488672562</v>
      </c>
      <c r="K304" s="186">
        <f>K305+K306</f>
        <v>1359.8127488672562</v>
      </c>
      <c r="L304" s="1">
        <v>0.90228736</v>
      </c>
      <c r="M304" s="1">
        <v>0.90228736</v>
      </c>
    </row>
    <row r="305" spans="1:13" ht="15.75">
      <c r="A305" s="191" t="s">
        <v>221</v>
      </c>
      <c r="B305" s="188" t="s">
        <v>230</v>
      </c>
      <c r="C305" s="188" t="s">
        <v>13</v>
      </c>
      <c r="D305" s="188" t="s">
        <v>22</v>
      </c>
      <c r="E305" s="188" t="s">
        <v>240</v>
      </c>
      <c r="F305" s="188" t="s">
        <v>222</v>
      </c>
      <c r="G305" s="188" t="s">
        <v>223</v>
      </c>
      <c r="H305" s="188"/>
      <c r="I305" s="189">
        <v>1157.506</v>
      </c>
      <c r="J305" s="189">
        <f>I305*L305</f>
        <v>1044.40303292416</v>
      </c>
      <c r="K305" s="189">
        <f>I305*M305</f>
        <v>1044.40303292416</v>
      </c>
      <c r="L305" s="1">
        <v>0.90228736</v>
      </c>
      <c r="M305" s="1">
        <v>0.90228736</v>
      </c>
    </row>
    <row r="306" spans="1:13" ht="31.5">
      <c r="A306" s="191" t="s">
        <v>224</v>
      </c>
      <c r="B306" s="188" t="s">
        <v>230</v>
      </c>
      <c r="C306" s="188" t="s">
        <v>13</v>
      </c>
      <c r="D306" s="188" t="s">
        <v>22</v>
      </c>
      <c r="E306" s="188" t="s">
        <v>240</v>
      </c>
      <c r="F306" s="188" t="s">
        <v>225</v>
      </c>
      <c r="G306" s="188" t="s">
        <v>226</v>
      </c>
      <c r="H306" s="188"/>
      <c r="I306" s="189">
        <f>I305*30.2%</f>
        <v>349.566812</v>
      </c>
      <c r="J306" s="189">
        <f>I306*L306</f>
        <v>315.40971594309633</v>
      </c>
      <c r="K306" s="189">
        <f>I306*M306</f>
        <v>315.40971594309633</v>
      </c>
      <c r="L306" s="1">
        <v>0.90228736</v>
      </c>
      <c r="M306" s="1">
        <v>0.90228736</v>
      </c>
    </row>
    <row r="307" spans="1:11" ht="15.75">
      <c r="A307" s="198" t="s">
        <v>510</v>
      </c>
      <c r="B307" s="199" t="s">
        <v>275</v>
      </c>
      <c r="C307" s="200"/>
      <c r="D307" s="200"/>
      <c r="E307" s="200"/>
      <c r="F307" s="200"/>
      <c r="G307" s="200"/>
      <c r="H307" s="201">
        <f>H308</f>
        <v>0</v>
      </c>
      <c r="I307" s="201">
        <f>I308</f>
        <v>1160.776828</v>
      </c>
      <c r="J307" s="201">
        <f>J308</f>
        <v>1047.354259685294</v>
      </c>
      <c r="K307" s="201">
        <f>K308</f>
        <v>1047.354259685294</v>
      </c>
    </row>
    <row r="308" spans="1:11" ht="31.5">
      <c r="A308" s="182" t="s">
        <v>267</v>
      </c>
      <c r="B308" s="183"/>
      <c r="C308" s="183" t="s">
        <v>13</v>
      </c>
      <c r="D308" s="183" t="s">
        <v>268</v>
      </c>
      <c r="E308" s="183"/>
      <c r="F308" s="183"/>
      <c r="G308" s="183"/>
      <c r="H308" s="183"/>
      <c r="I308" s="204">
        <f>I309+I312</f>
        <v>1160.776828</v>
      </c>
      <c r="J308" s="204">
        <f>J309+J312</f>
        <v>1047.354259685294</v>
      </c>
      <c r="K308" s="204">
        <f>K309+K312</f>
        <v>1047.354259685294</v>
      </c>
    </row>
    <row r="309" spans="1:13" ht="15.75">
      <c r="A309" s="185" t="s">
        <v>273</v>
      </c>
      <c r="B309" s="178"/>
      <c r="C309" s="178" t="s">
        <v>13</v>
      </c>
      <c r="D309" s="178" t="s">
        <v>268</v>
      </c>
      <c r="E309" s="178" t="s">
        <v>274</v>
      </c>
      <c r="F309" s="178"/>
      <c r="G309" s="178"/>
      <c r="H309" s="178"/>
      <c r="I309" s="186">
        <f>I310+I311</f>
        <v>743.208942</v>
      </c>
      <c r="J309" s="186">
        <f>J310+J311</f>
        <v>670.5880342055731</v>
      </c>
      <c r="K309" s="186">
        <f>K310+K311</f>
        <v>670.5880342055731</v>
      </c>
      <c r="L309" s="1">
        <v>0.90228736</v>
      </c>
      <c r="M309" s="1">
        <v>0.90228736</v>
      </c>
    </row>
    <row r="310" spans="1:13" ht="15.75">
      <c r="A310" s="191" t="s">
        <v>221</v>
      </c>
      <c r="B310" s="188" t="s">
        <v>275</v>
      </c>
      <c r="C310" s="188" t="s">
        <v>13</v>
      </c>
      <c r="D310" s="188" t="s">
        <v>268</v>
      </c>
      <c r="E310" s="188" t="s">
        <v>274</v>
      </c>
      <c r="F310" s="188" t="s">
        <v>222</v>
      </c>
      <c r="G310" s="188" t="s">
        <v>223</v>
      </c>
      <c r="H310" s="188"/>
      <c r="I310" s="189">
        <v>570.821</v>
      </c>
      <c r="J310" s="189">
        <f>I310*L310</f>
        <v>515.04457312256</v>
      </c>
      <c r="K310" s="189">
        <f>I310*M310</f>
        <v>515.04457312256</v>
      </c>
      <c r="L310" s="1">
        <v>0.90228736</v>
      </c>
      <c r="M310" s="1">
        <v>0.90228736</v>
      </c>
    </row>
    <row r="311" spans="1:13" ht="31.5">
      <c r="A311" s="191" t="s">
        <v>224</v>
      </c>
      <c r="B311" s="188" t="s">
        <v>275</v>
      </c>
      <c r="C311" s="188" t="s">
        <v>13</v>
      </c>
      <c r="D311" s="188" t="s">
        <v>268</v>
      </c>
      <c r="E311" s="188" t="s">
        <v>274</v>
      </c>
      <c r="F311" s="188" t="s">
        <v>225</v>
      </c>
      <c r="G311" s="188" t="s">
        <v>226</v>
      </c>
      <c r="H311" s="188"/>
      <c r="I311" s="189">
        <f>I310*30.2%</f>
        <v>172.387942</v>
      </c>
      <c r="J311" s="189">
        <f>I311*L311</f>
        <v>155.5434610830131</v>
      </c>
      <c r="K311" s="189">
        <f>I311*M311</f>
        <v>155.5434610830131</v>
      </c>
      <c r="L311" s="1">
        <v>0.90228736</v>
      </c>
      <c r="M311" s="1">
        <v>0.90228736</v>
      </c>
    </row>
    <row r="312" spans="1:13" ht="15.75">
      <c r="A312" s="185" t="s">
        <v>276</v>
      </c>
      <c r="B312" s="178"/>
      <c r="C312" s="178" t="s">
        <v>13</v>
      </c>
      <c r="D312" s="178" t="s">
        <v>268</v>
      </c>
      <c r="E312" s="178" t="s">
        <v>229</v>
      </c>
      <c r="F312" s="178"/>
      <c r="G312" s="178"/>
      <c r="H312" s="178"/>
      <c r="I312" s="186">
        <f>I318+I322+I317+I315+I313+I314</f>
        <v>417.56788600000004</v>
      </c>
      <c r="J312" s="186">
        <f>J318+J322+J317+J315+J313+J314</f>
        <v>376.7662254797209</v>
      </c>
      <c r="K312" s="186">
        <f>K318+K322+K317+K315+K313+K314</f>
        <v>376.7662254797209</v>
      </c>
      <c r="L312" s="1">
        <v>0.90228736</v>
      </c>
      <c r="M312" s="1">
        <v>0.90228736</v>
      </c>
    </row>
    <row r="313" spans="1:13" ht="15.75">
      <c r="A313" s="191" t="s">
        <v>221</v>
      </c>
      <c r="B313" s="188" t="s">
        <v>275</v>
      </c>
      <c r="C313" s="188" t="s">
        <v>13</v>
      </c>
      <c r="D313" s="188" t="s">
        <v>268</v>
      </c>
      <c r="E313" s="188" t="s">
        <v>229</v>
      </c>
      <c r="F313" s="188" t="s">
        <v>222</v>
      </c>
      <c r="G313" s="188" t="s">
        <v>223</v>
      </c>
      <c r="H313" s="188"/>
      <c r="I313" s="189">
        <v>273.493</v>
      </c>
      <c r="J313" s="189">
        <f aca="true" t="shared" si="20" ref="J313:J322">I313*L313</f>
        <v>246.76927694847998</v>
      </c>
      <c r="K313" s="189">
        <f aca="true" t="shared" si="21" ref="K313:K322">I313*M313</f>
        <v>246.76927694847998</v>
      </c>
      <c r="L313" s="1">
        <v>0.90228736</v>
      </c>
      <c r="M313" s="1">
        <v>0.90228736</v>
      </c>
    </row>
    <row r="314" spans="1:13" ht="31.5">
      <c r="A314" s="191" t="s">
        <v>224</v>
      </c>
      <c r="B314" s="188" t="s">
        <v>275</v>
      </c>
      <c r="C314" s="188" t="s">
        <v>13</v>
      </c>
      <c r="D314" s="188" t="s">
        <v>268</v>
      </c>
      <c r="E314" s="188" t="s">
        <v>229</v>
      </c>
      <c r="F314" s="188" t="s">
        <v>225</v>
      </c>
      <c r="G314" s="188" t="s">
        <v>226</v>
      </c>
      <c r="H314" s="188"/>
      <c r="I314" s="189">
        <f>I313*30.2%</f>
        <v>82.594886</v>
      </c>
      <c r="J314" s="189">
        <f t="shared" si="20"/>
        <v>74.52432163844097</v>
      </c>
      <c r="K314" s="189">
        <f t="shared" si="21"/>
        <v>74.52432163844097</v>
      </c>
      <c r="L314" s="1">
        <v>0.90228736</v>
      </c>
      <c r="M314" s="1">
        <v>0.90228736</v>
      </c>
    </row>
    <row r="315" spans="1:13" ht="15.75">
      <c r="A315" s="191" t="s">
        <v>231</v>
      </c>
      <c r="B315" s="188" t="s">
        <v>275</v>
      </c>
      <c r="C315" s="188" t="s">
        <v>13</v>
      </c>
      <c r="D315" s="188" t="s">
        <v>268</v>
      </c>
      <c r="E315" s="188" t="s">
        <v>229</v>
      </c>
      <c r="F315" s="188">
        <v>122</v>
      </c>
      <c r="G315" s="188"/>
      <c r="H315" s="188"/>
      <c r="I315" s="189">
        <f>I316</f>
        <v>0</v>
      </c>
      <c r="J315" s="189">
        <f t="shared" si="20"/>
        <v>0</v>
      </c>
      <c r="K315" s="189">
        <f t="shared" si="21"/>
        <v>0</v>
      </c>
      <c r="L315" s="1">
        <v>0.90228736</v>
      </c>
      <c r="M315" s="1">
        <v>0.90228736</v>
      </c>
    </row>
    <row r="316" spans="1:16" ht="15" hidden="1">
      <c r="A316" s="134" t="s">
        <v>232</v>
      </c>
      <c r="B316" s="134"/>
      <c r="C316" s="134"/>
      <c r="D316" s="134"/>
      <c r="E316" s="134"/>
      <c r="F316" s="132" t="s">
        <v>233</v>
      </c>
      <c r="G316" s="132" t="s">
        <v>244</v>
      </c>
      <c r="H316" s="132"/>
      <c r="I316" s="133"/>
      <c r="J316" s="133">
        <f t="shared" si="20"/>
        <v>0</v>
      </c>
      <c r="K316" s="133">
        <f t="shared" si="21"/>
        <v>0</v>
      </c>
      <c r="L316" s="1">
        <v>0.90228736</v>
      </c>
      <c r="M316" s="1">
        <v>0.90228736</v>
      </c>
      <c r="N316" s="164"/>
      <c r="O316" s="164"/>
      <c r="P316" s="164"/>
    </row>
    <row r="317" spans="1:16" ht="15.75">
      <c r="A317" s="191" t="s">
        <v>245</v>
      </c>
      <c r="B317" s="188" t="s">
        <v>275</v>
      </c>
      <c r="C317" s="188" t="s">
        <v>13</v>
      </c>
      <c r="D317" s="188" t="s">
        <v>268</v>
      </c>
      <c r="E317" s="188" t="s">
        <v>229</v>
      </c>
      <c r="F317" s="188">
        <v>242</v>
      </c>
      <c r="G317" s="188">
        <v>221</v>
      </c>
      <c r="H317" s="188"/>
      <c r="I317" s="217">
        <v>8.28</v>
      </c>
      <c r="J317" s="189">
        <f t="shared" si="20"/>
        <v>7.470939340799999</v>
      </c>
      <c r="K317" s="189">
        <f t="shared" si="21"/>
        <v>7.470939340799999</v>
      </c>
      <c r="L317" s="1">
        <v>0.90228736</v>
      </c>
      <c r="M317" s="1">
        <v>0.90228736</v>
      </c>
      <c r="N317" s="166"/>
      <c r="O317" s="166"/>
      <c r="P317" s="166"/>
    </row>
    <row r="318" spans="1:16" ht="15.75">
      <c r="A318" s="191" t="s">
        <v>234</v>
      </c>
      <c r="B318" s="188" t="s">
        <v>275</v>
      </c>
      <c r="C318" s="188" t="s">
        <v>13</v>
      </c>
      <c r="D318" s="188" t="s">
        <v>268</v>
      </c>
      <c r="E318" s="188" t="s">
        <v>229</v>
      </c>
      <c r="F318" s="188">
        <v>244</v>
      </c>
      <c r="G318" s="188"/>
      <c r="H318" s="188"/>
      <c r="I318" s="217">
        <f>I319+I320+I321</f>
        <v>47.2</v>
      </c>
      <c r="J318" s="189">
        <f t="shared" si="20"/>
        <v>42.587963392</v>
      </c>
      <c r="K318" s="189">
        <f t="shared" si="21"/>
        <v>42.587963392</v>
      </c>
      <c r="L318" s="1">
        <v>0.90228736</v>
      </c>
      <c r="M318" s="1">
        <v>0.90228736</v>
      </c>
      <c r="N318" s="166"/>
      <c r="O318" s="166"/>
      <c r="P318" s="166"/>
    </row>
    <row r="319" spans="1:16" ht="15" hidden="1">
      <c r="A319" s="134" t="s">
        <v>232</v>
      </c>
      <c r="B319" s="134"/>
      <c r="C319" s="134"/>
      <c r="D319" s="134"/>
      <c r="E319" s="134"/>
      <c r="F319" s="132" t="s">
        <v>235</v>
      </c>
      <c r="G319" s="132" t="s">
        <v>236</v>
      </c>
      <c r="H319" s="132"/>
      <c r="I319" s="133">
        <v>27.2</v>
      </c>
      <c r="J319" s="133">
        <f t="shared" si="20"/>
        <v>24.542216191999998</v>
      </c>
      <c r="K319" s="133">
        <f t="shared" si="21"/>
        <v>24.542216191999998</v>
      </c>
      <c r="L319" s="1">
        <v>0.90228736</v>
      </c>
      <c r="M319" s="1">
        <v>0.90228736</v>
      </c>
      <c r="N319" s="164"/>
      <c r="O319" s="164"/>
      <c r="P319" s="164"/>
    </row>
    <row r="320" spans="1:16" ht="15" hidden="1">
      <c r="A320" s="134" t="s">
        <v>232</v>
      </c>
      <c r="B320" s="134"/>
      <c r="C320" s="134"/>
      <c r="D320" s="134"/>
      <c r="E320" s="134"/>
      <c r="F320" s="132" t="s">
        <v>235</v>
      </c>
      <c r="G320" s="132">
        <v>310</v>
      </c>
      <c r="H320" s="132"/>
      <c r="I320" s="133">
        <v>20</v>
      </c>
      <c r="J320" s="133">
        <f t="shared" si="20"/>
        <v>18.0457472</v>
      </c>
      <c r="K320" s="133">
        <f t="shared" si="21"/>
        <v>18.0457472</v>
      </c>
      <c r="L320" s="1">
        <v>0.90228736</v>
      </c>
      <c r="M320" s="1">
        <v>0.90228736</v>
      </c>
      <c r="N320" s="164"/>
      <c r="O320" s="164"/>
      <c r="P320" s="164"/>
    </row>
    <row r="321" spans="1:16" ht="15" hidden="1">
      <c r="A321" s="134" t="s">
        <v>232</v>
      </c>
      <c r="B321" s="134"/>
      <c r="C321" s="134"/>
      <c r="D321" s="134"/>
      <c r="E321" s="134"/>
      <c r="F321" s="132" t="s">
        <v>235</v>
      </c>
      <c r="G321" s="132">
        <v>346</v>
      </c>
      <c r="H321" s="132"/>
      <c r="I321" s="133"/>
      <c r="J321" s="133">
        <f t="shared" si="20"/>
        <v>0</v>
      </c>
      <c r="K321" s="133">
        <f t="shared" si="21"/>
        <v>0</v>
      </c>
      <c r="L321" s="1">
        <v>0.90228736</v>
      </c>
      <c r="M321" s="1">
        <v>0.90228736</v>
      </c>
      <c r="N321" s="164"/>
      <c r="O321" s="164"/>
      <c r="P321" s="164"/>
    </row>
    <row r="322" spans="1:13" ht="15.75">
      <c r="A322" s="191" t="s">
        <v>256</v>
      </c>
      <c r="B322" s="188" t="s">
        <v>275</v>
      </c>
      <c r="C322" s="188" t="s">
        <v>13</v>
      </c>
      <c r="D322" s="188" t="s">
        <v>268</v>
      </c>
      <c r="E322" s="188">
        <v>9980020400</v>
      </c>
      <c r="F322" s="188" t="s">
        <v>257</v>
      </c>
      <c r="G322" s="188" t="s">
        <v>258</v>
      </c>
      <c r="H322" s="188"/>
      <c r="I322" s="189">
        <v>6</v>
      </c>
      <c r="J322" s="189">
        <f t="shared" si="20"/>
        <v>5.41372416</v>
      </c>
      <c r="K322" s="189">
        <f t="shared" si="21"/>
        <v>5.41372416</v>
      </c>
      <c r="L322" s="1">
        <v>0.90228736</v>
      </c>
      <c r="M322" s="1">
        <v>0.90228736</v>
      </c>
    </row>
    <row r="323" spans="1:11" ht="15.75">
      <c r="A323" s="198" t="s">
        <v>351</v>
      </c>
      <c r="B323" s="199" t="s">
        <v>352</v>
      </c>
      <c r="C323" s="200"/>
      <c r="D323" s="200"/>
      <c r="E323" s="200"/>
      <c r="F323" s="200"/>
      <c r="G323" s="200"/>
      <c r="H323" s="201">
        <f>H324</f>
        <v>0</v>
      </c>
      <c r="I323" s="201">
        <f aca="true" t="shared" si="22" ref="I323:K324">I324</f>
        <v>11532.45176</v>
      </c>
      <c r="J323" s="201">
        <f t="shared" si="22"/>
        <v>10405.585452857755</v>
      </c>
      <c r="K323" s="201">
        <f t="shared" si="22"/>
        <v>10405.585452857755</v>
      </c>
    </row>
    <row r="324" spans="1:16" ht="15.75">
      <c r="A324" s="222" t="s">
        <v>350</v>
      </c>
      <c r="B324" s="210"/>
      <c r="C324" s="178" t="s">
        <v>14</v>
      </c>
      <c r="D324" s="178" t="s">
        <v>14</v>
      </c>
      <c r="E324" s="210"/>
      <c r="F324" s="210"/>
      <c r="G324" s="210"/>
      <c r="H324" s="210"/>
      <c r="I324" s="205">
        <f>I325</f>
        <v>11532.45176</v>
      </c>
      <c r="J324" s="205">
        <f t="shared" si="22"/>
        <v>10405.585452857755</v>
      </c>
      <c r="K324" s="205">
        <f t="shared" si="22"/>
        <v>10405.585452857755</v>
      </c>
      <c r="L324" s="165"/>
      <c r="M324" s="165"/>
      <c r="N324" s="165"/>
      <c r="O324" s="165"/>
      <c r="P324" s="165"/>
    </row>
    <row r="325" spans="1:11" ht="15.75">
      <c r="A325" s="185" t="s">
        <v>351</v>
      </c>
      <c r="B325" s="178"/>
      <c r="C325" s="178" t="s">
        <v>14</v>
      </c>
      <c r="D325" s="178" t="s">
        <v>14</v>
      </c>
      <c r="E325" s="178" t="s">
        <v>291</v>
      </c>
      <c r="F325" s="178"/>
      <c r="G325" s="178"/>
      <c r="H325" s="178"/>
      <c r="I325" s="186">
        <f>I326+I327+I328+I329+I335</f>
        <v>11532.45176</v>
      </c>
      <c r="J325" s="186">
        <f>J326+J327+J328+J329+J335</f>
        <v>10405.585452857755</v>
      </c>
      <c r="K325" s="186">
        <f>K326+K327+K328+K329+K335</f>
        <v>10405.585452857755</v>
      </c>
    </row>
    <row r="326" spans="1:13" ht="15.75">
      <c r="A326" s="191" t="s">
        <v>313</v>
      </c>
      <c r="B326" s="188" t="s">
        <v>352</v>
      </c>
      <c r="C326" s="192" t="s">
        <v>14</v>
      </c>
      <c r="D326" s="192" t="s">
        <v>14</v>
      </c>
      <c r="E326" s="188" t="s">
        <v>291</v>
      </c>
      <c r="F326" s="188" t="s">
        <v>353</v>
      </c>
      <c r="G326" s="188" t="s">
        <v>223</v>
      </c>
      <c r="H326" s="188"/>
      <c r="I326" s="189">
        <v>8351.88</v>
      </c>
      <c r="J326" s="189">
        <f aca="true" t="shared" si="23" ref="J326:J335">I326*L326</f>
        <v>7535.795756236799</v>
      </c>
      <c r="K326" s="189">
        <f aca="true" t="shared" si="24" ref="K326:K335">I326*M326</f>
        <v>7535.795756236799</v>
      </c>
      <c r="L326" s="1">
        <v>0.90228736</v>
      </c>
      <c r="M326" s="1">
        <v>0.90228736</v>
      </c>
    </row>
    <row r="327" spans="1:13" ht="15.75">
      <c r="A327" s="191" t="s">
        <v>314</v>
      </c>
      <c r="B327" s="188" t="s">
        <v>352</v>
      </c>
      <c r="C327" s="192" t="s">
        <v>14</v>
      </c>
      <c r="D327" s="192" t="s">
        <v>14</v>
      </c>
      <c r="E327" s="188" t="s">
        <v>291</v>
      </c>
      <c r="F327" s="188" t="s">
        <v>354</v>
      </c>
      <c r="G327" s="188" t="s">
        <v>226</v>
      </c>
      <c r="H327" s="188"/>
      <c r="I327" s="189">
        <f>I326*30.2%</f>
        <v>2522.2677599999997</v>
      </c>
      <c r="J327" s="189">
        <f t="shared" si="23"/>
        <v>2275.8103183835133</v>
      </c>
      <c r="K327" s="189">
        <f t="shared" si="24"/>
        <v>2275.8103183835133</v>
      </c>
      <c r="L327" s="1">
        <v>0.90228736</v>
      </c>
      <c r="M327" s="1">
        <v>0.90228736</v>
      </c>
    </row>
    <row r="328" spans="1:13" ht="15.75">
      <c r="A328" s="206" t="s">
        <v>245</v>
      </c>
      <c r="B328" s="188" t="s">
        <v>352</v>
      </c>
      <c r="C328" s="192" t="s">
        <v>14</v>
      </c>
      <c r="D328" s="192" t="s">
        <v>14</v>
      </c>
      <c r="E328" s="188" t="s">
        <v>291</v>
      </c>
      <c r="F328" s="188" t="s">
        <v>246</v>
      </c>
      <c r="G328" s="188" t="s">
        <v>247</v>
      </c>
      <c r="H328" s="188"/>
      <c r="I328" s="189">
        <v>22.32</v>
      </c>
      <c r="J328" s="189">
        <f t="shared" si="23"/>
        <v>20.1390538752</v>
      </c>
      <c r="K328" s="189">
        <f t="shared" si="24"/>
        <v>20.1390538752</v>
      </c>
      <c r="L328" s="1">
        <v>0.90228736</v>
      </c>
      <c r="M328" s="1">
        <v>0.90228736</v>
      </c>
    </row>
    <row r="329" spans="1:13" ht="15.75">
      <c r="A329" s="206" t="s">
        <v>234</v>
      </c>
      <c r="B329" s="188" t="s">
        <v>352</v>
      </c>
      <c r="C329" s="192" t="s">
        <v>14</v>
      </c>
      <c r="D329" s="192" t="s">
        <v>14</v>
      </c>
      <c r="E329" s="188" t="s">
        <v>291</v>
      </c>
      <c r="F329" s="188">
        <v>244</v>
      </c>
      <c r="G329" s="188"/>
      <c r="H329" s="188"/>
      <c r="I329" s="189">
        <f>I330+I331+I332+I333+I334</f>
        <v>312.984</v>
      </c>
      <c r="J329" s="189">
        <f t="shared" si="23"/>
        <v>282.40150708223996</v>
      </c>
      <c r="K329" s="189">
        <f t="shared" si="24"/>
        <v>282.40150708223996</v>
      </c>
      <c r="L329" s="1">
        <v>0.90228736</v>
      </c>
      <c r="M329" s="1">
        <v>0.90228736</v>
      </c>
    </row>
    <row r="330" spans="1:16" ht="15" hidden="1">
      <c r="A330" s="134" t="s">
        <v>232</v>
      </c>
      <c r="B330" s="134"/>
      <c r="C330" s="134"/>
      <c r="D330" s="134"/>
      <c r="E330" s="134"/>
      <c r="F330" s="132" t="s">
        <v>235</v>
      </c>
      <c r="G330" s="132">
        <v>223</v>
      </c>
      <c r="H330" s="132"/>
      <c r="I330" s="133">
        <v>15.784</v>
      </c>
      <c r="J330" s="133">
        <f t="shared" si="23"/>
        <v>14.24170369024</v>
      </c>
      <c r="K330" s="133">
        <f t="shared" si="24"/>
        <v>14.24170369024</v>
      </c>
      <c r="L330" s="1">
        <v>0.90228736</v>
      </c>
      <c r="M330" s="1">
        <v>0.90228736</v>
      </c>
      <c r="N330" s="164"/>
      <c r="O330" s="164"/>
      <c r="P330" s="164"/>
    </row>
    <row r="331" spans="1:16" ht="15" hidden="1">
      <c r="A331" s="134" t="s">
        <v>232</v>
      </c>
      <c r="B331" s="134"/>
      <c r="C331" s="134"/>
      <c r="D331" s="134"/>
      <c r="E331" s="134"/>
      <c r="F331" s="132" t="s">
        <v>235</v>
      </c>
      <c r="G331" s="132">
        <v>226</v>
      </c>
      <c r="H331" s="132"/>
      <c r="I331" s="133">
        <v>27.2</v>
      </c>
      <c r="J331" s="133">
        <f t="shared" si="23"/>
        <v>24.542216191999998</v>
      </c>
      <c r="K331" s="133">
        <f t="shared" si="24"/>
        <v>24.542216191999998</v>
      </c>
      <c r="L331" s="1">
        <v>0.90228736</v>
      </c>
      <c r="M331" s="1">
        <v>0.90228736</v>
      </c>
      <c r="N331" s="164"/>
      <c r="O331" s="164"/>
      <c r="P331" s="164"/>
    </row>
    <row r="332" spans="1:16" ht="15" hidden="1">
      <c r="A332" s="134" t="s">
        <v>232</v>
      </c>
      <c r="B332" s="134"/>
      <c r="C332" s="134"/>
      <c r="D332" s="134"/>
      <c r="E332" s="134"/>
      <c r="F332" s="132" t="s">
        <v>235</v>
      </c>
      <c r="G332" s="132" t="s">
        <v>237</v>
      </c>
      <c r="H332" s="132"/>
      <c r="I332" s="133">
        <v>240</v>
      </c>
      <c r="J332" s="133">
        <f t="shared" si="23"/>
        <v>216.54896639999998</v>
      </c>
      <c r="K332" s="133">
        <f t="shared" si="24"/>
        <v>216.54896639999998</v>
      </c>
      <c r="L332" s="1">
        <v>0.90228736</v>
      </c>
      <c r="M332" s="1">
        <v>0.90228736</v>
      </c>
      <c r="N332" s="164"/>
      <c r="O332" s="164"/>
      <c r="P332" s="164"/>
    </row>
    <row r="333" spans="1:16" ht="15" hidden="1">
      <c r="A333" s="134" t="s">
        <v>232</v>
      </c>
      <c r="B333" s="134"/>
      <c r="C333" s="134"/>
      <c r="D333" s="134"/>
      <c r="E333" s="134"/>
      <c r="F333" s="132" t="s">
        <v>235</v>
      </c>
      <c r="G333" s="132">
        <v>343</v>
      </c>
      <c r="H333" s="132"/>
      <c r="I333" s="133"/>
      <c r="J333" s="133">
        <f t="shared" si="23"/>
        <v>0</v>
      </c>
      <c r="K333" s="133">
        <f t="shared" si="24"/>
        <v>0</v>
      </c>
      <c r="L333" s="1">
        <v>0.90228736</v>
      </c>
      <c r="M333" s="1">
        <v>0.90228736</v>
      </c>
      <c r="N333" s="164"/>
      <c r="O333" s="164"/>
      <c r="P333" s="164"/>
    </row>
    <row r="334" spans="1:16" ht="15" hidden="1">
      <c r="A334" s="134" t="s">
        <v>232</v>
      </c>
      <c r="B334" s="134"/>
      <c r="C334" s="134"/>
      <c r="D334" s="134"/>
      <c r="E334" s="134"/>
      <c r="F334" s="132" t="s">
        <v>235</v>
      </c>
      <c r="G334" s="132" t="s">
        <v>238</v>
      </c>
      <c r="H334" s="132"/>
      <c r="I334" s="133">
        <v>30</v>
      </c>
      <c r="J334" s="133">
        <f t="shared" si="23"/>
        <v>27.068620799999998</v>
      </c>
      <c r="K334" s="133">
        <f t="shared" si="24"/>
        <v>27.068620799999998</v>
      </c>
      <c r="L334" s="1">
        <v>0.90228736</v>
      </c>
      <c r="M334" s="1">
        <v>0.90228736</v>
      </c>
      <c r="N334" s="164"/>
      <c r="O334" s="164"/>
      <c r="P334" s="164"/>
    </row>
    <row r="335" spans="1:13" ht="15.75">
      <c r="A335" s="206" t="s">
        <v>234</v>
      </c>
      <c r="B335" s="188" t="s">
        <v>352</v>
      </c>
      <c r="C335" s="192" t="s">
        <v>14</v>
      </c>
      <c r="D335" s="192" t="s">
        <v>14</v>
      </c>
      <c r="E335" s="188" t="s">
        <v>291</v>
      </c>
      <c r="F335" s="188">
        <v>247</v>
      </c>
      <c r="G335" s="188">
        <v>223</v>
      </c>
      <c r="H335" s="188"/>
      <c r="I335" s="189">
        <v>323</v>
      </c>
      <c r="J335" s="189">
        <f t="shared" si="23"/>
        <v>291.43881727999997</v>
      </c>
      <c r="K335" s="189">
        <f t="shared" si="24"/>
        <v>291.43881727999997</v>
      </c>
      <c r="L335" s="1">
        <v>0.90228736</v>
      </c>
      <c r="M335" s="1">
        <v>0.90228736</v>
      </c>
    </row>
    <row r="336" spans="1:11" ht="15.75">
      <c r="A336" s="198" t="s">
        <v>511</v>
      </c>
      <c r="B336" s="199" t="s">
        <v>412</v>
      </c>
      <c r="C336" s="200"/>
      <c r="D336" s="200"/>
      <c r="E336" s="200"/>
      <c r="F336" s="200"/>
      <c r="G336" s="200"/>
      <c r="H336" s="201">
        <f>H337</f>
        <v>0</v>
      </c>
      <c r="I336" s="201">
        <f aca="true" t="shared" si="25" ref="I336:K337">I337</f>
        <v>1708.3033280000002</v>
      </c>
      <c r="J336" s="201">
        <f t="shared" si="25"/>
        <v>1541.3804999003341</v>
      </c>
      <c r="K336" s="201">
        <f t="shared" si="25"/>
        <v>1541.3804999003341</v>
      </c>
    </row>
    <row r="337" spans="1:11" ht="15.75">
      <c r="A337" s="185" t="s">
        <v>409</v>
      </c>
      <c r="B337" s="178"/>
      <c r="C337" s="178" t="s">
        <v>356</v>
      </c>
      <c r="D337" s="178" t="s">
        <v>305</v>
      </c>
      <c r="E337" s="178"/>
      <c r="F337" s="178"/>
      <c r="G337" s="178"/>
      <c r="H337" s="178"/>
      <c r="I337" s="186">
        <f>I338</f>
        <v>1708.3033280000002</v>
      </c>
      <c r="J337" s="186">
        <f t="shared" si="25"/>
        <v>1541.3804999003341</v>
      </c>
      <c r="K337" s="186">
        <f t="shared" si="25"/>
        <v>1541.3804999003341</v>
      </c>
    </row>
    <row r="338" spans="1:11" ht="15.75">
      <c r="A338" s="185" t="s">
        <v>410</v>
      </c>
      <c r="B338" s="178"/>
      <c r="C338" s="178" t="s">
        <v>356</v>
      </c>
      <c r="D338" s="178" t="s">
        <v>305</v>
      </c>
      <c r="E338" s="178" t="s">
        <v>411</v>
      </c>
      <c r="F338" s="178"/>
      <c r="G338" s="178"/>
      <c r="H338" s="178"/>
      <c r="I338" s="186">
        <f>I339+I340+I341+I345+I346+I351</f>
        <v>1708.3033280000002</v>
      </c>
      <c r="J338" s="186">
        <f>J339+J340+J341+J345+J346+J351</f>
        <v>1541.3804999003341</v>
      </c>
      <c r="K338" s="186">
        <f>K339+K340+K341+K345+K346+K351</f>
        <v>1541.3804999003341</v>
      </c>
    </row>
    <row r="339" spans="1:13" ht="15.75">
      <c r="A339" s="191" t="s">
        <v>313</v>
      </c>
      <c r="B339" s="188" t="s">
        <v>412</v>
      </c>
      <c r="C339" s="188" t="s">
        <v>356</v>
      </c>
      <c r="D339" s="188" t="s">
        <v>305</v>
      </c>
      <c r="E339" s="188" t="s">
        <v>411</v>
      </c>
      <c r="F339" s="188" t="s">
        <v>353</v>
      </c>
      <c r="G339" s="188" t="s">
        <v>223</v>
      </c>
      <c r="H339" s="188"/>
      <c r="I339" s="189">
        <v>1280.064</v>
      </c>
      <c r="J339" s="189">
        <f aca="true" t="shared" si="26" ref="J339:J351">I339*L339</f>
        <v>1154.98556719104</v>
      </c>
      <c r="K339" s="189">
        <f aca="true" t="shared" si="27" ref="K339:K351">I339*M339</f>
        <v>1154.98556719104</v>
      </c>
      <c r="L339" s="1">
        <v>0.90228736</v>
      </c>
      <c r="M339" s="1">
        <v>0.90228736</v>
      </c>
    </row>
    <row r="340" spans="1:13" ht="15.75">
      <c r="A340" s="191" t="s">
        <v>314</v>
      </c>
      <c r="B340" s="188" t="s">
        <v>412</v>
      </c>
      <c r="C340" s="188" t="s">
        <v>356</v>
      </c>
      <c r="D340" s="188" t="s">
        <v>305</v>
      </c>
      <c r="E340" s="188" t="s">
        <v>411</v>
      </c>
      <c r="F340" s="188" t="s">
        <v>354</v>
      </c>
      <c r="G340" s="188" t="s">
        <v>226</v>
      </c>
      <c r="H340" s="188"/>
      <c r="I340" s="189">
        <f>I339*30.2%</f>
        <v>386.57932800000003</v>
      </c>
      <c r="J340" s="189">
        <f t="shared" si="26"/>
        <v>348.8056412916941</v>
      </c>
      <c r="K340" s="189">
        <f t="shared" si="27"/>
        <v>348.8056412916941</v>
      </c>
      <c r="L340" s="1">
        <v>0.90228736</v>
      </c>
      <c r="M340" s="1">
        <v>0.90228736</v>
      </c>
    </row>
    <row r="341" spans="1:13" ht="15.75" hidden="1">
      <c r="A341" s="191" t="s">
        <v>406</v>
      </c>
      <c r="B341" s="188" t="s">
        <v>412</v>
      </c>
      <c r="C341" s="188" t="s">
        <v>356</v>
      </c>
      <c r="D341" s="188" t="s">
        <v>305</v>
      </c>
      <c r="E341" s="188" t="s">
        <v>411</v>
      </c>
      <c r="F341" s="188" t="s">
        <v>407</v>
      </c>
      <c r="G341" s="188"/>
      <c r="H341" s="188"/>
      <c r="I341" s="189">
        <f>I342+I343+I344</f>
        <v>0</v>
      </c>
      <c r="J341" s="189">
        <f t="shared" si="26"/>
        <v>0</v>
      </c>
      <c r="K341" s="189">
        <f t="shared" si="27"/>
        <v>0</v>
      </c>
      <c r="L341" s="1">
        <v>0.90228736</v>
      </c>
      <c r="M341" s="1">
        <v>0.90228736</v>
      </c>
    </row>
    <row r="342" spans="1:16" ht="15" hidden="1">
      <c r="A342" s="134" t="s">
        <v>232</v>
      </c>
      <c r="B342" s="134"/>
      <c r="C342" s="134"/>
      <c r="D342" s="134"/>
      <c r="E342" s="134"/>
      <c r="F342" s="132" t="s">
        <v>407</v>
      </c>
      <c r="G342" s="132" t="s">
        <v>244</v>
      </c>
      <c r="H342" s="132"/>
      <c r="I342" s="133">
        <v>0</v>
      </c>
      <c r="J342" s="133">
        <f t="shared" si="26"/>
        <v>0</v>
      </c>
      <c r="K342" s="133">
        <f t="shared" si="27"/>
        <v>0</v>
      </c>
      <c r="L342" s="1">
        <v>0.90228736</v>
      </c>
      <c r="M342" s="1">
        <v>0.90228736</v>
      </c>
      <c r="N342" s="164"/>
      <c r="O342" s="164"/>
      <c r="P342" s="164"/>
    </row>
    <row r="343" spans="1:16" ht="15" hidden="1">
      <c r="A343" s="134" t="s">
        <v>232</v>
      </c>
      <c r="B343" s="134"/>
      <c r="C343" s="134"/>
      <c r="D343" s="134"/>
      <c r="E343" s="134"/>
      <c r="F343" s="132" t="s">
        <v>407</v>
      </c>
      <c r="G343" s="132" t="s">
        <v>271</v>
      </c>
      <c r="H343" s="132"/>
      <c r="I343" s="133">
        <v>0</v>
      </c>
      <c r="J343" s="133">
        <f t="shared" si="26"/>
        <v>0</v>
      </c>
      <c r="K343" s="133">
        <f t="shared" si="27"/>
        <v>0</v>
      </c>
      <c r="L343" s="1">
        <v>0.90228736</v>
      </c>
      <c r="M343" s="1">
        <v>0.90228736</v>
      </c>
      <c r="N343" s="164"/>
      <c r="O343" s="164"/>
      <c r="P343" s="164"/>
    </row>
    <row r="344" spans="1:16" ht="15" hidden="1">
      <c r="A344" s="134" t="s">
        <v>232</v>
      </c>
      <c r="B344" s="134"/>
      <c r="C344" s="134"/>
      <c r="D344" s="134"/>
      <c r="E344" s="134"/>
      <c r="F344" s="132" t="s">
        <v>407</v>
      </c>
      <c r="G344" s="132">
        <v>226</v>
      </c>
      <c r="H344" s="132"/>
      <c r="I344" s="133">
        <v>0</v>
      </c>
      <c r="J344" s="133">
        <f t="shared" si="26"/>
        <v>0</v>
      </c>
      <c r="K344" s="133">
        <f t="shared" si="27"/>
        <v>0</v>
      </c>
      <c r="L344" s="1">
        <v>0.90228736</v>
      </c>
      <c r="M344" s="1">
        <v>0.90228736</v>
      </c>
      <c r="N344" s="164"/>
      <c r="O344" s="164"/>
      <c r="P344" s="164"/>
    </row>
    <row r="345" spans="1:13" ht="15.75">
      <c r="A345" s="191" t="s">
        <v>245</v>
      </c>
      <c r="B345" s="188" t="s">
        <v>412</v>
      </c>
      <c r="C345" s="188" t="s">
        <v>356</v>
      </c>
      <c r="D345" s="188" t="s">
        <v>305</v>
      </c>
      <c r="E345" s="188" t="s">
        <v>411</v>
      </c>
      <c r="F345" s="188" t="s">
        <v>246</v>
      </c>
      <c r="G345" s="188" t="s">
        <v>247</v>
      </c>
      <c r="H345" s="188"/>
      <c r="I345" s="189">
        <v>12.96</v>
      </c>
      <c r="J345" s="189">
        <f t="shared" si="26"/>
        <v>11.6936441856</v>
      </c>
      <c r="K345" s="189">
        <f t="shared" si="27"/>
        <v>11.6936441856</v>
      </c>
      <c r="L345" s="1">
        <v>0.90228736</v>
      </c>
      <c r="M345" s="1">
        <v>0.90228736</v>
      </c>
    </row>
    <row r="346" spans="1:13" ht="15.75">
      <c r="A346" s="191" t="s">
        <v>234</v>
      </c>
      <c r="B346" s="188" t="s">
        <v>412</v>
      </c>
      <c r="C346" s="188" t="s">
        <v>356</v>
      </c>
      <c r="D346" s="188" t="s">
        <v>305</v>
      </c>
      <c r="E346" s="188" t="s">
        <v>411</v>
      </c>
      <c r="F346" s="188" t="s">
        <v>235</v>
      </c>
      <c r="G346" s="188"/>
      <c r="H346" s="188"/>
      <c r="I346" s="189">
        <f>I347+I350+I348+I349</f>
        <v>27.2</v>
      </c>
      <c r="J346" s="189">
        <f t="shared" si="26"/>
        <v>24.542216191999998</v>
      </c>
      <c r="K346" s="189">
        <f t="shared" si="27"/>
        <v>24.542216191999998</v>
      </c>
      <c r="L346" s="1">
        <v>0.90228736</v>
      </c>
      <c r="M346" s="1">
        <v>0.90228736</v>
      </c>
    </row>
    <row r="347" spans="1:16" ht="15" hidden="1">
      <c r="A347" s="134" t="s">
        <v>232</v>
      </c>
      <c r="B347" s="134"/>
      <c r="C347" s="134"/>
      <c r="D347" s="134"/>
      <c r="E347" s="134"/>
      <c r="F347" s="132" t="s">
        <v>235</v>
      </c>
      <c r="G347" s="132" t="s">
        <v>236</v>
      </c>
      <c r="H347" s="132"/>
      <c r="I347" s="133">
        <v>27.2</v>
      </c>
      <c r="J347" s="133">
        <f t="shared" si="26"/>
        <v>24.542216191999998</v>
      </c>
      <c r="K347" s="133">
        <f t="shared" si="27"/>
        <v>24.542216191999998</v>
      </c>
      <c r="L347" s="1">
        <v>0.90228736</v>
      </c>
      <c r="M347" s="1">
        <v>0.90228736</v>
      </c>
      <c r="N347" s="164"/>
      <c r="O347" s="164"/>
      <c r="P347" s="164"/>
    </row>
    <row r="348" spans="1:16" ht="15" hidden="1">
      <c r="A348" s="134" t="s">
        <v>232</v>
      </c>
      <c r="B348" s="134"/>
      <c r="C348" s="134"/>
      <c r="D348" s="134"/>
      <c r="E348" s="134"/>
      <c r="F348" s="132" t="s">
        <v>235</v>
      </c>
      <c r="G348" s="132" t="s">
        <v>249</v>
      </c>
      <c r="H348" s="132"/>
      <c r="I348" s="133"/>
      <c r="J348" s="133">
        <f t="shared" si="26"/>
        <v>0</v>
      </c>
      <c r="K348" s="133">
        <f t="shared" si="27"/>
        <v>0</v>
      </c>
      <c r="L348" s="1">
        <v>0.90228736</v>
      </c>
      <c r="M348" s="1">
        <v>0.90228736</v>
      </c>
      <c r="N348" s="164"/>
      <c r="O348" s="164"/>
      <c r="P348" s="164"/>
    </row>
    <row r="349" spans="1:16" ht="15" hidden="1">
      <c r="A349" s="134" t="s">
        <v>232</v>
      </c>
      <c r="B349" s="134"/>
      <c r="C349" s="134"/>
      <c r="D349" s="134"/>
      <c r="E349" s="134"/>
      <c r="F349" s="132" t="s">
        <v>235</v>
      </c>
      <c r="G349" s="132">
        <v>310</v>
      </c>
      <c r="H349" s="132"/>
      <c r="I349" s="133"/>
      <c r="J349" s="133">
        <f t="shared" si="26"/>
        <v>0</v>
      </c>
      <c r="K349" s="133">
        <f t="shared" si="27"/>
        <v>0</v>
      </c>
      <c r="L349" s="1">
        <v>0.90228736</v>
      </c>
      <c r="M349" s="1">
        <v>0.90228736</v>
      </c>
      <c r="N349" s="164"/>
      <c r="O349" s="164"/>
      <c r="P349" s="164"/>
    </row>
    <row r="350" spans="1:16" ht="15" hidden="1">
      <c r="A350" s="134" t="s">
        <v>232</v>
      </c>
      <c r="B350" s="134"/>
      <c r="C350" s="134"/>
      <c r="D350" s="134"/>
      <c r="E350" s="134"/>
      <c r="F350" s="132" t="s">
        <v>235</v>
      </c>
      <c r="G350" s="132" t="s">
        <v>238</v>
      </c>
      <c r="H350" s="132"/>
      <c r="I350" s="133"/>
      <c r="J350" s="133">
        <f t="shared" si="26"/>
        <v>0</v>
      </c>
      <c r="K350" s="133">
        <f t="shared" si="27"/>
        <v>0</v>
      </c>
      <c r="L350" s="1">
        <v>0.90228736</v>
      </c>
      <c r="M350" s="1">
        <v>0.90228736</v>
      </c>
      <c r="N350" s="164"/>
      <c r="O350" s="164"/>
      <c r="P350" s="164"/>
    </row>
    <row r="351" spans="1:13" ht="15.75">
      <c r="A351" s="191" t="s">
        <v>254</v>
      </c>
      <c r="B351" s="188" t="s">
        <v>412</v>
      </c>
      <c r="C351" s="188" t="s">
        <v>356</v>
      </c>
      <c r="D351" s="188" t="s">
        <v>305</v>
      </c>
      <c r="E351" s="188" t="s">
        <v>411</v>
      </c>
      <c r="F351" s="188" t="s">
        <v>255</v>
      </c>
      <c r="G351" s="188" t="s">
        <v>253</v>
      </c>
      <c r="H351" s="188"/>
      <c r="I351" s="189">
        <v>1.5</v>
      </c>
      <c r="J351" s="189">
        <f t="shared" si="26"/>
        <v>1.35343104</v>
      </c>
      <c r="K351" s="189">
        <f t="shared" si="27"/>
        <v>1.35343104</v>
      </c>
      <c r="L351" s="1">
        <v>0.90228736</v>
      </c>
      <c r="M351" s="1">
        <v>0.90228736</v>
      </c>
    </row>
    <row r="352" spans="1:11" ht="15.75">
      <c r="A352" s="198" t="s">
        <v>470</v>
      </c>
      <c r="B352" s="199" t="s">
        <v>472</v>
      </c>
      <c r="C352" s="200"/>
      <c r="D352" s="200"/>
      <c r="E352" s="200"/>
      <c r="F352" s="200"/>
      <c r="G352" s="200"/>
      <c r="H352" s="201">
        <f>H353</f>
        <v>0</v>
      </c>
      <c r="I352" s="201">
        <f aca="true" t="shared" si="28" ref="I352:K354">I353</f>
        <v>3976.546084</v>
      </c>
      <c r="J352" s="201">
        <f t="shared" si="28"/>
        <v>3587.9872680506987</v>
      </c>
      <c r="K352" s="201">
        <f t="shared" si="28"/>
        <v>3587.9872680506987</v>
      </c>
    </row>
    <row r="353" spans="1:11" ht="15.75">
      <c r="A353" s="182" t="s">
        <v>468</v>
      </c>
      <c r="B353" s="183"/>
      <c r="C353" s="183" t="s">
        <v>329</v>
      </c>
      <c r="D353" s="183" t="s">
        <v>15</v>
      </c>
      <c r="E353" s="183"/>
      <c r="F353" s="183"/>
      <c r="G353" s="183"/>
      <c r="H353" s="183"/>
      <c r="I353" s="204">
        <f t="shared" si="28"/>
        <v>3976.546084</v>
      </c>
      <c r="J353" s="204">
        <f t="shared" si="28"/>
        <v>3587.9872680506987</v>
      </c>
      <c r="K353" s="204">
        <f t="shared" si="28"/>
        <v>3587.9872680506987</v>
      </c>
    </row>
    <row r="354" spans="1:11" ht="15.75">
      <c r="A354" s="185" t="s">
        <v>469</v>
      </c>
      <c r="B354" s="178"/>
      <c r="C354" s="178" t="s">
        <v>329</v>
      </c>
      <c r="D354" s="178" t="s">
        <v>218</v>
      </c>
      <c r="E354" s="178"/>
      <c r="F354" s="178"/>
      <c r="G354" s="178"/>
      <c r="H354" s="178"/>
      <c r="I354" s="186">
        <f>I355</f>
        <v>3976.546084</v>
      </c>
      <c r="J354" s="186">
        <f t="shared" si="28"/>
        <v>3587.9872680506987</v>
      </c>
      <c r="K354" s="186">
        <f t="shared" si="28"/>
        <v>3587.9872680506987</v>
      </c>
    </row>
    <row r="355" spans="1:11" ht="15.75">
      <c r="A355" s="185" t="s">
        <v>470</v>
      </c>
      <c r="B355" s="178"/>
      <c r="C355" s="178" t="s">
        <v>329</v>
      </c>
      <c r="D355" s="178" t="s">
        <v>218</v>
      </c>
      <c r="E355" s="178" t="s">
        <v>471</v>
      </c>
      <c r="F355" s="178"/>
      <c r="G355" s="178"/>
      <c r="H355" s="178"/>
      <c r="I355" s="186">
        <f>I356+I357+I358+I359+I363</f>
        <v>3976.546084</v>
      </c>
      <c r="J355" s="186">
        <f>J356+J357+J358+J359+J363</f>
        <v>3587.9872680506987</v>
      </c>
      <c r="K355" s="186">
        <f>K356+K357+K358+K359+K363</f>
        <v>3587.9872680506987</v>
      </c>
    </row>
    <row r="356" spans="1:13" ht="15.75">
      <c r="A356" s="191" t="s">
        <v>313</v>
      </c>
      <c r="B356" s="188" t="s">
        <v>472</v>
      </c>
      <c r="C356" s="188" t="s">
        <v>329</v>
      </c>
      <c r="D356" s="188" t="s">
        <v>218</v>
      </c>
      <c r="E356" s="188" t="s">
        <v>471</v>
      </c>
      <c r="F356" s="188" t="s">
        <v>353</v>
      </c>
      <c r="G356" s="188" t="s">
        <v>223</v>
      </c>
      <c r="H356" s="188"/>
      <c r="I356" s="189">
        <v>2205.242</v>
      </c>
      <c r="J356" s="189">
        <f aca="true" t="shared" si="29" ref="J356:J363">I356*L356</f>
        <v>1989.76198234112</v>
      </c>
      <c r="K356" s="189">
        <f aca="true" t="shared" si="30" ref="K356:K363">I356*M356</f>
        <v>1989.76198234112</v>
      </c>
      <c r="L356" s="1">
        <v>0.90228736</v>
      </c>
      <c r="M356" s="1">
        <v>0.90228736</v>
      </c>
    </row>
    <row r="357" spans="1:13" ht="15.75">
      <c r="A357" s="191" t="s">
        <v>314</v>
      </c>
      <c r="B357" s="188" t="s">
        <v>472</v>
      </c>
      <c r="C357" s="188" t="s">
        <v>329</v>
      </c>
      <c r="D357" s="188" t="s">
        <v>218</v>
      </c>
      <c r="E357" s="188" t="s">
        <v>471</v>
      </c>
      <c r="F357" s="188" t="s">
        <v>354</v>
      </c>
      <c r="G357" s="188" t="s">
        <v>226</v>
      </c>
      <c r="H357" s="188"/>
      <c r="I357" s="189">
        <f>I356*30.2%</f>
        <v>665.9830840000001</v>
      </c>
      <c r="J357" s="189">
        <f t="shared" si="29"/>
        <v>600.9081186670182</v>
      </c>
      <c r="K357" s="189">
        <f t="shared" si="30"/>
        <v>600.9081186670182</v>
      </c>
      <c r="L357" s="1">
        <v>0.90228736</v>
      </c>
      <c r="M357" s="1">
        <v>0.90228736</v>
      </c>
    </row>
    <row r="358" spans="1:13" ht="15.75">
      <c r="A358" s="191" t="s">
        <v>245</v>
      </c>
      <c r="B358" s="188" t="s">
        <v>472</v>
      </c>
      <c r="C358" s="188" t="s">
        <v>329</v>
      </c>
      <c r="D358" s="188" t="s">
        <v>218</v>
      </c>
      <c r="E358" s="188" t="s">
        <v>471</v>
      </c>
      <c r="F358" s="188" t="s">
        <v>246</v>
      </c>
      <c r="G358" s="188" t="s">
        <v>247</v>
      </c>
      <c r="H358" s="188"/>
      <c r="I358" s="189">
        <v>25.2</v>
      </c>
      <c r="J358" s="189">
        <f t="shared" si="29"/>
        <v>22.737641472</v>
      </c>
      <c r="K358" s="189">
        <f t="shared" si="30"/>
        <v>22.737641472</v>
      </c>
      <c r="L358" s="1">
        <v>0.90228736</v>
      </c>
      <c r="M358" s="1">
        <v>0.90228736</v>
      </c>
    </row>
    <row r="359" spans="1:16" ht="15.75">
      <c r="A359" s="191" t="s">
        <v>234</v>
      </c>
      <c r="B359" s="188" t="s">
        <v>472</v>
      </c>
      <c r="C359" s="188" t="s">
        <v>329</v>
      </c>
      <c r="D359" s="188" t="s">
        <v>218</v>
      </c>
      <c r="E359" s="188" t="s">
        <v>471</v>
      </c>
      <c r="F359" s="188" t="s">
        <v>235</v>
      </c>
      <c r="G359" s="188"/>
      <c r="H359" s="188"/>
      <c r="I359" s="189">
        <f>I360+I361+I362</f>
        <v>1044.414</v>
      </c>
      <c r="J359" s="189">
        <f t="shared" si="29"/>
        <v>942.36155080704</v>
      </c>
      <c r="K359" s="189">
        <f t="shared" si="30"/>
        <v>942.36155080704</v>
      </c>
      <c r="L359" s="1">
        <v>0.90228736</v>
      </c>
      <c r="M359" s="1">
        <v>0.90228736</v>
      </c>
      <c r="N359" s="166"/>
      <c r="O359" s="166"/>
      <c r="P359" s="166"/>
    </row>
    <row r="360" spans="1:16" ht="15" hidden="1">
      <c r="A360" s="134" t="s">
        <v>232</v>
      </c>
      <c r="B360" s="134"/>
      <c r="C360" s="134"/>
      <c r="D360" s="134"/>
      <c r="E360" s="134"/>
      <c r="F360" s="132" t="s">
        <v>235</v>
      </c>
      <c r="G360" s="132" t="s">
        <v>236</v>
      </c>
      <c r="H360" s="132"/>
      <c r="I360" s="133">
        <v>439.414</v>
      </c>
      <c r="J360" s="133">
        <f t="shared" si="29"/>
        <v>396.47769800704</v>
      </c>
      <c r="K360" s="133">
        <f t="shared" si="30"/>
        <v>396.47769800704</v>
      </c>
      <c r="L360" s="1">
        <v>0.90228736</v>
      </c>
      <c r="M360" s="1">
        <v>0.90228736</v>
      </c>
      <c r="N360" s="164"/>
      <c r="O360" s="164"/>
      <c r="P360" s="164"/>
    </row>
    <row r="361" spans="1:16" ht="15" hidden="1">
      <c r="A361" s="134" t="s">
        <v>232</v>
      </c>
      <c r="B361" s="134"/>
      <c r="C361" s="134"/>
      <c r="D361" s="134"/>
      <c r="E361" s="134"/>
      <c r="F361" s="132" t="s">
        <v>235</v>
      </c>
      <c r="G361" s="132" t="s">
        <v>237</v>
      </c>
      <c r="H361" s="132"/>
      <c r="I361" s="133">
        <v>105</v>
      </c>
      <c r="J361" s="133">
        <f t="shared" si="29"/>
        <v>94.7401728</v>
      </c>
      <c r="K361" s="133">
        <f t="shared" si="30"/>
        <v>94.7401728</v>
      </c>
      <c r="L361" s="1">
        <v>0.90228736</v>
      </c>
      <c r="M361" s="1">
        <v>0.90228736</v>
      </c>
      <c r="N361" s="164"/>
      <c r="O361" s="164"/>
      <c r="P361" s="164"/>
    </row>
    <row r="362" spans="1:16" ht="15" hidden="1">
      <c r="A362" s="134" t="s">
        <v>232</v>
      </c>
      <c r="B362" s="134"/>
      <c r="C362" s="134"/>
      <c r="D362" s="134"/>
      <c r="E362" s="134"/>
      <c r="F362" s="132" t="s">
        <v>235</v>
      </c>
      <c r="G362" s="132" t="s">
        <v>238</v>
      </c>
      <c r="H362" s="132"/>
      <c r="I362" s="133">
        <v>500</v>
      </c>
      <c r="J362" s="133">
        <f t="shared" si="29"/>
        <v>451.14368</v>
      </c>
      <c r="K362" s="133">
        <f t="shared" si="30"/>
        <v>451.14368</v>
      </c>
      <c r="L362" s="1">
        <v>0.90228736</v>
      </c>
      <c r="M362" s="1">
        <v>0.90228736</v>
      </c>
      <c r="N362" s="164"/>
      <c r="O362" s="164"/>
      <c r="P362" s="164"/>
    </row>
    <row r="363" spans="1:13" ht="15.75">
      <c r="A363" s="191" t="s">
        <v>251</v>
      </c>
      <c r="B363" s="188" t="s">
        <v>472</v>
      </c>
      <c r="C363" s="188" t="s">
        <v>329</v>
      </c>
      <c r="D363" s="188" t="s">
        <v>218</v>
      </c>
      <c r="E363" s="188" t="s">
        <v>471</v>
      </c>
      <c r="F363" s="188" t="s">
        <v>252</v>
      </c>
      <c r="G363" s="188" t="s">
        <v>253</v>
      </c>
      <c r="H363" s="188"/>
      <c r="I363" s="189">
        <v>35.707</v>
      </c>
      <c r="J363" s="189">
        <f t="shared" si="29"/>
        <v>32.21797476352</v>
      </c>
      <c r="K363" s="189">
        <f t="shared" si="30"/>
        <v>32.21797476352</v>
      </c>
      <c r="L363" s="1">
        <v>0.90228736</v>
      </c>
      <c r="M363" s="1">
        <v>0.90228736</v>
      </c>
    </row>
    <row r="364" spans="1:11" ht="15.75">
      <c r="A364" s="198" t="s">
        <v>512</v>
      </c>
      <c r="B364" s="199" t="s">
        <v>424</v>
      </c>
      <c r="C364" s="200"/>
      <c r="D364" s="200"/>
      <c r="E364" s="200"/>
      <c r="F364" s="200"/>
      <c r="G364" s="200"/>
      <c r="H364" s="201">
        <f>H365</f>
        <v>0</v>
      </c>
      <c r="I364" s="201">
        <f aca="true" t="shared" si="31" ref="I364:K365">I365</f>
        <v>47304.65723800001</v>
      </c>
      <c r="J364" s="201">
        <f t="shared" si="31"/>
        <v>40615.83170486219</v>
      </c>
      <c r="K364" s="201">
        <f t="shared" si="31"/>
        <v>40615.83170486219</v>
      </c>
    </row>
    <row r="365" spans="1:12" ht="15.75">
      <c r="A365" s="182" t="s">
        <v>417</v>
      </c>
      <c r="B365" s="183"/>
      <c r="C365" s="183" t="s">
        <v>418</v>
      </c>
      <c r="D365" s="183" t="s">
        <v>15</v>
      </c>
      <c r="E365" s="183"/>
      <c r="F365" s="183"/>
      <c r="G365" s="183"/>
      <c r="H365" s="183"/>
      <c r="I365" s="204">
        <f>I366</f>
        <v>47304.65723800001</v>
      </c>
      <c r="J365" s="204">
        <f t="shared" si="31"/>
        <v>40615.83170486219</v>
      </c>
      <c r="K365" s="204">
        <f t="shared" si="31"/>
        <v>40615.83170486219</v>
      </c>
      <c r="L365" s="101" t="e">
        <f>I365-#REF!-#REF!-#REF!-I368-#REF!-#REF!+'[2]Назнач фина'!H255+'[2]Назнач фина'!H256+'[2]Назнач фина'!H257+'[2]Назнач фина'!H279+'[2]Назнач фина'!H304</f>
        <v>#REF!</v>
      </c>
    </row>
    <row r="366" spans="1:11" ht="15.75">
      <c r="A366" s="185" t="s">
        <v>419</v>
      </c>
      <c r="B366" s="178"/>
      <c r="C366" s="178" t="s">
        <v>418</v>
      </c>
      <c r="D366" s="178" t="s">
        <v>13</v>
      </c>
      <c r="E366" s="178" t="s">
        <v>420</v>
      </c>
      <c r="F366" s="178"/>
      <c r="G366" s="178"/>
      <c r="H366" s="178"/>
      <c r="I366" s="186">
        <f>I367+I389+I403</f>
        <v>47304.65723800001</v>
      </c>
      <c r="J366" s="186">
        <f>J367+J389+J403</f>
        <v>40615.83170486219</v>
      </c>
      <c r="K366" s="186">
        <f>K367+K389+K403</f>
        <v>40615.83170486219</v>
      </c>
    </row>
    <row r="367" spans="1:11" ht="15.75">
      <c r="A367" s="185" t="s">
        <v>421</v>
      </c>
      <c r="B367" s="178"/>
      <c r="C367" s="178" t="s">
        <v>418</v>
      </c>
      <c r="D367" s="178" t="s">
        <v>13</v>
      </c>
      <c r="E367" s="178"/>
      <c r="F367" s="178"/>
      <c r="G367" s="178"/>
      <c r="H367" s="178"/>
      <c r="I367" s="186">
        <f>I368+I371</f>
        <v>31088.174722000003</v>
      </c>
      <c r="J367" s="186">
        <f>J368+J371</f>
        <v>26164.36197901439</v>
      </c>
      <c r="K367" s="186">
        <f>K368+K371</f>
        <v>26164.36197901439</v>
      </c>
    </row>
    <row r="368" spans="1:11" ht="15.75">
      <c r="A368" s="185" t="s">
        <v>422</v>
      </c>
      <c r="B368" s="178"/>
      <c r="C368" s="178" t="s">
        <v>418</v>
      </c>
      <c r="D368" s="178" t="s">
        <v>13</v>
      </c>
      <c r="E368" s="178" t="s">
        <v>423</v>
      </c>
      <c r="F368" s="178"/>
      <c r="G368" s="178"/>
      <c r="H368" s="178"/>
      <c r="I368" s="186">
        <f>I369+I370</f>
        <v>22028.118756</v>
      </c>
      <c r="J368" s="186">
        <f>J369+J370</f>
        <v>17989.588</v>
      </c>
      <c r="K368" s="186">
        <f>K369+K370</f>
        <v>17989.588</v>
      </c>
    </row>
    <row r="369" spans="1:14" ht="15.75">
      <c r="A369" s="191" t="s">
        <v>313</v>
      </c>
      <c r="B369" s="188" t="s">
        <v>424</v>
      </c>
      <c r="C369" s="188" t="s">
        <v>418</v>
      </c>
      <c r="D369" s="188" t="s">
        <v>13</v>
      </c>
      <c r="E369" s="188" t="s">
        <v>423</v>
      </c>
      <c r="F369" s="188" t="s">
        <v>353</v>
      </c>
      <c r="G369" s="188" t="s">
        <v>223</v>
      </c>
      <c r="H369" s="188"/>
      <c r="I369" s="189">
        <v>16918.678</v>
      </c>
      <c r="J369" s="189">
        <v>13816.888</v>
      </c>
      <c r="K369" s="189">
        <v>13816.888</v>
      </c>
      <c r="M369" s="101">
        <f>I369*0.8</f>
        <v>13534.9424</v>
      </c>
      <c r="N369" s="101">
        <f>M369</f>
        <v>13534.9424</v>
      </c>
    </row>
    <row r="370" spans="1:14" ht="15.75">
      <c r="A370" s="191" t="s">
        <v>314</v>
      </c>
      <c r="B370" s="188" t="s">
        <v>424</v>
      </c>
      <c r="C370" s="188" t="s">
        <v>418</v>
      </c>
      <c r="D370" s="188" t="s">
        <v>13</v>
      </c>
      <c r="E370" s="188" t="s">
        <v>423</v>
      </c>
      <c r="F370" s="188" t="s">
        <v>354</v>
      </c>
      <c r="G370" s="188" t="s">
        <v>226</v>
      </c>
      <c r="H370" s="188"/>
      <c r="I370" s="189">
        <f>I369*30.2%</f>
        <v>5109.440756</v>
      </c>
      <c r="J370" s="189">
        <v>4172.7</v>
      </c>
      <c r="K370" s="189">
        <v>4172.7</v>
      </c>
      <c r="M370" s="101">
        <f>I370*0.8</f>
        <v>4087.5526048</v>
      </c>
      <c r="N370" s="101">
        <f>M370</f>
        <v>4087.5526048</v>
      </c>
    </row>
    <row r="371" spans="1:11" ht="15.75">
      <c r="A371" s="185" t="s">
        <v>421</v>
      </c>
      <c r="B371" s="178"/>
      <c r="C371" s="178" t="s">
        <v>418</v>
      </c>
      <c r="D371" s="178" t="s">
        <v>13</v>
      </c>
      <c r="E371" s="178" t="s">
        <v>425</v>
      </c>
      <c r="F371" s="178"/>
      <c r="G371" s="178"/>
      <c r="H371" s="178"/>
      <c r="I371" s="186">
        <f>I372+I373+I377+I378+I387+I388+I386+I374</f>
        <v>9060.055966000002</v>
      </c>
      <c r="J371" s="186">
        <f>J372+J373+J377+J378+J387+J388+J386+J374</f>
        <v>8174.77397901439</v>
      </c>
      <c r="K371" s="186">
        <f>K372+K373+K377+K378+K387+K388+K386+K374</f>
        <v>8174.77397901439</v>
      </c>
    </row>
    <row r="372" spans="1:13" ht="15.75">
      <c r="A372" s="191" t="s">
        <v>313</v>
      </c>
      <c r="B372" s="188" t="s">
        <v>424</v>
      </c>
      <c r="C372" s="188" t="s">
        <v>418</v>
      </c>
      <c r="D372" s="188" t="s">
        <v>13</v>
      </c>
      <c r="E372" s="188" t="s">
        <v>425</v>
      </c>
      <c r="F372" s="188" t="s">
        <v>353</v>
      </c>
      <c r="G372" s="188" t="s">
        <v>223</v>
      </c>
      <c r="H372" s="188"/>
      <c r="I372" s="189">
        <v>5505.533</v>
      </c>
      <c r="J372" s="189">
        <f aca="true" t="shared" si="32" ref="J372:J388">I372*L372</f>
        <v>4967.57283596288</v>
      </c>
      <c r="K372" s="189">
        <f aca="true" t="shared" si="33" ref="K372:K388">I372*M372</f>
        <v>4967.57283596288</v>
      </c>
      <c r="L372" s="1">
        <v>0.90228736</v>
      </c>
      <c r="M372" s="1">
        <v>0.90228736</v>
      </c>
    </row>
    <row r="373" spans="1:13" ht="15.75">
      <c r="A373" s="191" t="s">
        <v>314</v>
      </c>
      <c r="B373" s="188" t="s">
        <v>424</v>
      </c>
      <c r="C373" s="188" t="s">
        <v>418</v>
      </c>
      <c r="D373" s="188" t="s">
        <v>13</v>
      </c>
      <c r="E373" s="188" t="s">
        <v>425</v>
      </c>
      <c r="F373" s="188" t="s">
        <v>354</v>
      </c>
      <c r="G373" s="188" t="s">
        <v>226</v>
      </c>
      <c r="H373" s="188"/>
      <c r="I373" s="189">
        <f>I372*30.2%</f>
        <v>1662.6709660000001</v>
      </c>
      <c r="J373" s="189">
        <f t="shared" si="32"/>
        <v>1500.20699646079</v>
      </c>
      <c r="K373" s="189">
        <f t="shared" si="33"/>
        <v>1500.20699646079</v>
      </c>
      <c r="L373" s="1">
        <v>0.90228736</v>
      </c>
      <c r="M373" s="1">
        <v>0.90228736</v>
      </c>
    </row>
    <row r="374" spans="1:13" ht="15.75" hidden="1">
      <c r="A374" s="191" t="s">
        <v>406</v>
      </c>
      <c r="B374" s="188" t="s">
        <v>424</v>
      </c>
      <c r="C374" s="188" t="s">
        <v>418</v>
      </c>
      <c r="D374" s="188" t="s">
        <v>13</v>
      </c>
      <c r="E374" s="188" t="s">
        <v>425</v>
      </c>
      <c r="F374" s="188" t="s">
        <v>407</v>
      </c>
      <c r="G374" s="188"/>
      <c r="H374" s="188"/>
      <c r="I374" s="189">
        <f>I375+I376</f>
        <v>0</v>
      </c>
      <c r="J374" s="189">
        <f t="shared" si="32"/>
        <v>0</v>
      </c>
      <c r="K374" s="189">
        <f t="shared" si="33"/>
        <v>0</v>
      </c>
      <c r="L374" s="1">
        <v>0.90228736</v>
      </c>
      <c r="M374" s="1">
        <v>0.90228736</v>
      </c>
    </row>
    <row r="375" spans="1:16" ht="15" hidden="1">
      <c r="A375" s="134" t="s">
        <v>232</v>
      </c>
      <c r="B375" s="134"/>
      <c r="C375" s="134"/>
      <c r="D375" s="134"/>
      <c r="E375" s="134"/>
      <c r="F375" s="132" t="s">
        <v>407</v>
      </c>
      <c r="G375" s="132" t="s">
        <v>244</v>
      </c>
      <c r="H375" s="132"/>
      <c r="I375" s="133">
        <v>0</v>
      </c>
      <c r="J375" s="133">
        <f t="shared" si="32"/>
        <v>0</v>
      </c>
      <c r="K375" s="133">
        <f t="shared" si="33"/>
        <v>0</v>
      </c>
      <c r="L375" s="1">
        <v>0.90228736</v>
      </c>
      <c r="M375" s="1">
        <v>0.90228736</v>
      </c>
      <c r="N375" s="164"/>
      <c r="O375" s="164"/>
      <c r="P375" s="164"/>
    </row>
    <row r="376" spans="1:16" ht="15" hidden="1">
      <c r="A376" s="134" t="s">
        <v>232</v>
      </c>
      <c r="B376" s="134"/>
      <c r="C376" s="134"/>
      <c r="D376" s="134"/>
      <c r="E376" s="134"/>
      <c r="F376" s="132" t="s">
        <v>407</v>
      </c>
      <c r="G376" s="132">
        <v>226</v>
      </c>
      <c r="H376" s="132"/>
      <c r="I376" s="133">
        <v>0</v>
      </c>
      <c r="J376" s="133">
        <f t="shared" si="32"/>
        <v>0</v>
      </c>
      <c r="K376" s="133">
        <f t="shared" si="33"/>
        <v>0</v>
      </c>
      <c r="L376" s="1">
        <v>0.90228736</v>
      </c>
      <c r="M376" s="1">
        <v>0.90228736</v>
      </c>
      <c r="N376" s="164"/>
      <c r="O376" s="164"/>
      <c r="P376" s="164"/>
    </row>
    <row r="377" spans="1:13" ht="15.75">
      <c r="A377" s="191" t="s">
        <v>245</v>
      </c>
      <c r="B377" s="188" t="s">
        <v>424</v>
      </c>
      <c r="C377" s="188" t="s">
        <v>418</v>
      </c>
      <c r="D377" s="188" t="s">
        <v>13</v>
      </c>
      <c r="E377" s="188" t="s">
        <v>425</v>
      </c>
      <c r="F377" s="188" t="s">
        <v>246</v>
      </c>
      <c r="G377" s="188" t="s">
        <v>247</v>
      </c>
      <c r="H377" s="188"/>
      <c r="I377" s="189">
        <v>51.96</v>
      </c>
      <c r="J377" s="189">
        <f t="shared" si="32"/>
        <v>46.8828512256</v>
      </c>
      <c r="K377" s="189">
        <f t="shared" si="33"/>
        <v>46.8828512256</v>
      </c>
      <c r="L377" s="1">
        <v>0.90228736</v>
      </c>
      <c r="M377" s="1">
        <v>0.90228736</v>
      </c>
    </row>
    <row r="378" spans="1:13" ht="15.75">
      <c r="A378" s="191" t="s">
        <v>234</v>
      </c>
      <c r="B378" s="188" t="s">
        <v>424</v>
      </c>
      <c r="C378" s="188" t="s">
        <v>418</v>
      </c>
      <c r="D378" s="188" t="s">
        <v>13</v>
      </c>
      <c r="E378" s="188" t="s">
        <v>425</v>
      </c>
      <c r="F378" s="188">
        <v>244</v>
      </c>
      <c r="G378" s="188"/>
      <c r="H378" s="188"/>
      <c r="I378" s="189">
        <f>I379+I380+I381+I382+I383+I384+I385</f>
        <v>1417.292</v>
      </c>
      <c r="J378" s="189">
        <f t="shared" si="32"/>
        <v>1278.8046570291199</v>
      </c>
      <c r="K378" s="189">
        <f t="shared" si="33"/>
        <v>1278.8046570291199</v>
      </c>
      <c r="L378" s="1">
        <v>0.90228736</v>
      </c>
      <c r="M378" s="1">
        <v>0.90228736</v>
      </c>
    </row>
    <row r="379" spans="1:16" ht="15" hidden="1">
      <c r="A379" s="134" t="s">
        <v>232</v>
      </c>
      <c r="B379" s="134"/>
      <c r="C379" s="134"/>
      <c r="D379" s="134"/>
      <c r="E379" s="134"/>
      <c r="F379" s="132" t="s">
        <v>235</v>
      </c>
      <c r="G379" s="132">
        <v>223</v>
      </c>
      <c r="H379" s="132"/>
      <c r="I379" s="133">
        <v>28.186</v>
      </c>
      <c r="J379" s="133">
        <f t="shared" si="32"/>
        <v>25.43187152896</v>
      </c>
      <c r="K379" s="133">
        <f t="shared" si="33"/>
        <v>25.43187152896</v>
      </c>
      <c r="L379" s="1">
        <v>0.90228736</v>
      </c>
      <c r="M379" s="1">
        <v>0.90228736</v>
      </c>
      <c r="N379" s="164"/>
      <c r="O379" s="164"/>
      <c r="P379" s="164"/>
    </row>
    <row r="380" spans="1:16" ht="15" hidden="1">
      <c r="A380" s="134" t="s">
        <v>232</v>
      </c>
      <c r="B380" s="134"/>
      <c r="C380" s="134"/>
      <c r="D380" s="134"/>
      <c r="E380" s="134"/>
      <c r="F380" s="132" t="s">
        <v>235</v>
      </c>
      <c r="G380" s="132">
        <v>224</v>
      </c>
      <c r="H380" s="132"/>
      <c r="I380" s="133">
        <v>0</v>
      </c>
      <c r="J380" s="133">
        <f t="shared" si="32"/>
        <v>0</v>
      </c>
      <c r="K380" s="133">
        <f t="shared" si="33"/>
        <v>0</v>
      </c>
      <c r="L380" s="1">
        <v>0.90228736</v>
      </c>
      <c r="M380" s="1">
        <v>0.90228736</v>
      </c>
      <c r="N380" s="164"/>
      <c r="O380" s="164"/>
      <c r="P380" s="164"/>
    </row>
    <row r="381" spans="1:16" ht="15" hidden="1">
      <c r="A381" s="134" t="s">
        <v>232</v>
      </c>
      <c r="B381" s="134"/>
      <c r="C381" s="134"/>
      <c r="D381" s="134"/>
      <c r="E381" s="134"/>
      <c r="F381" s="132" t="s">
        <v>235</v>
      </c>
      <c r="G381" s="132">
        <v>225</v>
      </c>
      <c r="H381" s="132"/>
      <c r="I381" s="133">
        <v>10</v>
      </c>
      <c r="J381" s="133">
        <f t="shared" si="32"/>
        <v>9.0228736</v>
      </c>
      <c r="K381" s="133">
        <f t="shared" si="33"/>
        <v>9.0228736</v>
      </c>
      <c r="L381" s="1">
        <v>0.90228736</v>
      </c>
      <c r="M381" s="1">
        <v>0.90228736</v>
      </c>
      <c r="N381" s="164"/>
      <c r="O381" s="164"/>
      <c r="P381" s="164"/>
    </row>
    <row r="382" spans="1:16" ht="15" hidden="1">
      <c r="A382" s="134" t="s">
        <v>232</v>
      </c>
      <c r="B382" s="134"/>
      <c r="C382" s="134"/>
      <c r="D382" s="134"/>
      <c r="E382" s="134"/>
      <c r="F382" s="132" t="s">
        <v>235</v>
      </c>
      <c r="G382" s="132" t="s">
        <v>236</v>
      </c>
      <c r="H382" s="132"/>
      <c r="I382" s="133">
        <v>173.731</v>
      </c>
      <c r="J382" s="133">
        <f t="shared" si="32"/>
        <v>156.75528534016</v>
      </c>
      <c r="K382" s="133">
        <f t="shared" si="33"/>
        <v>156.75528534016</v>
      </c>
      <c r="L382" s="1">
        <v>0.90228736</v>
      </c>
      <c r="M382" s="1">
        <v>0.90228736</v>
      </c>
      <c r="N382" s="164"/>
      <c r="O382" s="164"/>
      <c r="P382" s="164"/>
    </row>
    <row r="383" spans="1:16" ht="15" hidden="1">
      <c r="A383" s="134" t="s">
        <v>232</v>
      </c>
      <c r="B383" s="134"/>
      <c r="C383" s="134"/>
      <c r="D383" s="134"/>
      <c r="E383" s="134"/>
      <c r="F383" s="132" t="s">
        <v>235</v>
      </c>
      <c r="G383" s="132" t="s">
        <v>237</v>
      </c>
      <c r="H383" s="132"/>
      <c r="I383" s="133">
        <v>500</v>
      </c>
      <c r="J383" s="133">
        <f t="shared" si="32"/>
        <v>451.14368</v>
      </c>
      <c r="K383" s="133">
        <f t="shared" si="33"/>
        <v>451.14368</v>
      </c>
      <c r="L383" s="1">
        <v>0.90228736</v>
      </c>
      <c r="M383" s="1">
        <v>0.90228736</v>
      </c>
      <c r="N383" s="164"/>
      <c r="O383" s="164"/>
      <c r="P383" s="164"/>
    </row>
    <row r="384" spans="1:16" ht="15" hidden="1">
      <c r="A384" s="134" t="s">
        <v>232</v>
      </c>
      <c r="B384" s="134"/>
      <c r="C384" s="134"/>
      <c r="D384" s="134"/>
      <c r="E384" s="134"/>
      <c r="F384" s="132" t="s">
        <v>235</v>
      </c>
      <c r="G384" s="132" t="s">
        <v>249</v>
      </c>
      <c r="H384" s="132"/>
      <c r="I384" s="133"/>
      <c r="J384" s="133">
        <f t="shared" si="32"/>
        <v>0</v>
      </c>
      <c r="K384" s="133">
        <f t="shared" si="33"/>
        <v>0</v>
      </c>
      <c r="L384" s="1">
        <v>0.90228736</v>
      </c>
      <c r="M384" s="1">
        <v>0.90228736</v>
      </c>
      <c r="N384" s="164"/>
      <c r="O384" s="164"/>
      <c r="P384" s="164"/>
    </row>
    <row r="385" spans="1:16" ht="15" hidden="1">
      <c r="A385" s="134" t="s">
        <v>232</v>
      </c>
      <c r="B385" s="134"/>
      <c r="C385" s="134"/>
      <c r="D385" s="134"/>
      <c r="E385" s="134"/>
      <c r="F385" s="132" t="s">
        <v>235</v>
      </c>
      <c r="G385" s="132" t="s">
        <v>238</v>
      </c>
      <c r="H385" s="132"/>
      <c r="I385" s="133">
        <v>705.375</v>
      </c>
      <c r="J385" s="133">
        <f t="shared" si="32"/>
        <v>636.45094656</v>
      </c>
      <c r="K385" s="133">
        <f t="shared" si="33"/>
        <v>636.45094656</v>
      </c>
      <c r="L385" s="1">
        <v>0.90228736</v>
      </c>
      <c r="M385" s="1">
        <v>0.90228736</v>
      </c>
      <c r="N385" s="164"/>
      <c r="O385" s="164"/>
      <c r="P385" s="164"/>
    </row>
    <row r="386" spans="1:16" ht="15.75">
      <c r="A386" s="191" t="s">
        <v>250</v>
      </c>
      <c r="B386" s="188" t="s">
        <v>424</v>
      </c>
      <c r="C386" s="188" t="s">
        <v>418</v>
      </c>
      <c r="D386" s="188" t="s">
        <v>13</v>
      </c>
      <c r="E386" s="188" t="s">
        <v>425</v>
      </c>
      <c r="F386" s="188">
        <v>247</v>
      </c>
      <c r="G386" s="188" t="s">
        <v>426</v>
      </c>
      <c r="H386" s="188"/>
      <c r="I386" s="189">
        <v>375</v>
      </c>
      <c r="J386" s="189">
        <f t="shared" si="32"/>
        <v>338.35776</v>
      </c>
      <c r="K386" s="189">
        <f t="shared" si="33"/>
        <v>338.35776</v>
      </c>
      <c r="L386" s="1">
        <v>0.90228736</v>
      </c>
      <c r="M386" s="1">
        <v>0.90228736</v>
      </c>
      <c r="N386" s="166"/>
      <c r="O386" s="166"/>
      <c r="P386" s="166"/>
    </row>
    <row r="387" spans="1:13" ht="15.75">
      <c r="A387" s="191" t="s">
        <v>251</v>
      </c>
      <c r="B387" s="188" t="s">
        <v>424</v>
      </c>
      <c r="C387" s="188" t="s">
        <v>418</v>
      </c>
      <c r="D387" s="188" t="s">
        <v>13</v>
      </c>
      <c r="E387" s="188" t="s">
        <v>425</v>
      </c>
      <c r="F387" s="188" t="s">
        <v>252</v>
      </c>
      <c r="G387" s="188" t="s">
        <v>253</v>
      </c>
      <c r="H387" s="188"/>
      <c r="I387" s="189">
        <v>47.1</v>
      </c>
      <c r="J387" s="189">
        <f t="shared" si="32"/>
        <v>42.497734656</v>
      </c>
      <c r="K387" s="189">
        <f t="shared" si="33"/>
        <v>42.497734656</v>
      </c>
      <c r="L387" s="1">
        <v>0.90228736</v>
      </c>
      <c r="M387" s="1">
        <v>0.90228736</v>
      </c>
    </row>
    <row r="388" spans="1:13" ht="15.75">
      <c r="A388" s="191" t="s">
        <v>254</v>
      </c>
      <c r="B388" s="188" t="s">
        <v>424</v>
      </c>
      <c r="C388" s="188" t="s">
        <v>418</v>
      </c>
      <c r="D388" s="188" t="s">
        <v>13</v>
      </c>
      <c r="E388" s="188" t="s">
        <v>425</v>
      </c>
      <c r="F388" s="188" t="s">
        <v>255</v>
      </c>
      <c r="G388" s="188" t="s">
        <v>253</v>
      </c>
      <c r="H388" s="188"/>
      <c r="I388" s="189">
        <v>0.5</v>
      </c>
      <c r="J388" s="189">
        <f t="shared" si="32"/>
        <v>0.45114368</v>
      </c>
      <c r="K388" s="189">
        <f t="shared" si="33"/>
        <v>0.45114368</v>
      </c>
      <c r="L388" s="1">
        <v>0.90228736</v>
      </c>
      <c r="M388" s="1">
        <v>0.90228736</v>
      </c>
    </row>
    <row r="389" spans="1:11" ht="15.75">
      <c r="A389" s="185" t="s">
        <v>427</v>
      </c>
      <c r="B389" s="178"/>
      <c r="C389" s="178" t="s">
        <v>418</v>
      </c>
      <c r="D389" s="178" t="s">
        <v>13</v>
      </c>
      <c r="E389" s="178" t="s">
        <v>428</v>
      </c>
      <c r="F389" s="178" t="s">
        <v>17</v>
      </c>
      <c r="G389" s="178"/>
      <c r="H389" s="178"/>
      <c r="I389" s="186">
        <f>I395+I396+I397+I398+I402+I390</f>
        <v>12630.10235</v>
      </c>
      <c r="J389" s="186">
        <f>J395+J396+J397+J398+J402+J390</f>
        <v>11215.524233911296</v>
      </c>
      <c r="K389" s="186">
        <f>K395+K396+K397+K398+K402+K390</f>
        <v>11215.524233911296</v>
      </c>
    </row>
    <row r="390" spans="1:11" ht="15.75">
      <c r="A390" s="207" t="s">
        <v>429</v>
      </c>
      <c r="B390" s="210" t="s">
        <v>424</v>
      </c>
      <c r="C390" s="210" t="s">
        <v>418</v>
      </c>
      <c r="D390" s="210" t="s">
        <v>13</v>
      </c>
      <c r="E390" s="210" t="s">
        <v>430</v>
      </c>
      <c r="F390" s="178"/>
      <c r="G390" s="178"/>
      <c r="H390" s="178"/>
      <c r="I390" s="186">
        <f>I391</f>
        <v>200</v>
      </c>
      <c r="J390" s="186">
        <f>J391</f>
        <v>0</v>
      </c>
      <c r="K390" s="186">
        <f>K391</f>
        <v>0</v>
      </c>
    </row>
    <row r="391" spans="1:11" ht="15.75">
      <c r="A391" s="191" t="s">
        <v>234</v>
      </c>
      <c r="B391" s="188" t="s">
        <v>424</v>
      </c>
      <c r="C391" s="188" t="s">
        <v>418</v>
      </c>
      <c r="D391" s="188" t="s">
        <v>13</v>
      </c>
      <c r="E391" s="188" t="s">
        <v>430</v>
      </c>
      <c r="F391" s="188" t="s">
        <v>235</v>
      </c>
      <c r="G391" s="188"/>
      <c r="H391" s="178"/>
      <c r="I391" s="217">
        <f>I392+I393+I394</f>
        <v>200</v>
      </c>
      <c r="J391" s="217">
        <f>J392+J393+J394</f>
        <v>0</v>
      </c>
      <c r="K391" s="217">
        <f>K392+K393+K394</f>
        <v>0</v>
      </c>
    </row>
    <row r="392" spans="1:11" ht="15.75" hidden="1">
      <c r="A392" s="134" t="s">
        <v>375</v>
      </c>
      <c r="B392" s="134"/>
      <c r="C392" s="134"/>
      <c r="D392" s="134"/>
      <c r="E392" s="134"/>
      <c r="F392" s="132" t="s">
        <v>235</v>
      </c>
      <c r="G392" s="132">
        <v>310</v>
      </c>
      <c r="H392" s="178"/>
      <c r="I392" s="217">
        <v>190</v>
      </c>
      <c r="J392" s="217">
        <v>0</v>
      </c>
      <c r="K392" s="217">
        <v>0</v>
      </c>
    </row>
    <row r="393" spans="1:11" ht="15.75" hidden="1">
      <c r="A393" s="134" t="s">
        <v>376</v>
      </c>
      <c r="B393" s="134"/>
      <c r="C393" s="134"/>
      <c r="D393" s="134"/>
      <c r="E393" s="134"/>
      <c r="F393" s="132">
        <v>244</v>
      </c>
      <c r="G393" s="132">
        <v>310</v>
      </c>
      <c r="H393" s="178"/>
      <c r="I393" s="217">
        <v>10</v>
      </c>
      <c r="J393" s="217">
        <v>0</v>
      </c>
      <c r="K393" s="217">
        <v>0</v>
      </c>
    </row>
    <row r="394" spans="1:11" ht="15.75" hidden="1">
      <c r="A394" s="134" t="s">
        <v>377</v>
      </c>
      <c r="B394" s="134"/>
      <c r="C394" s="134"/>
      <c r="D394" s="134"/>
      <c r="E394" s="134"/>
      <c r="F394" s="132" t="s">
        <v>235</v>
      </c>
      <c r="G394" s="132">
        <v>310</v>
      </c>
      <c r="H394" s="178"/>
      <c r="I394" s="217"/>
      <c r="J394" s="217"/>
      <c r="K394" s="217"/>
    </row>
    <row r="395" spans="1:13" ht="15.75">
      <c r="A395" s="191" t="s">
        <v>313</v>
      </c>
      <c r="B395" s="188" t="s">
        <v>424</v>
      </c>
      <c r="C395" s="188" t="s">
        <v>418</v>
      </c>
      <c r="D395" s="188" t="s">
        <v>13</v>
      </c>
      <c r="E395" s="188" t="s">
        <v>428</v>
      </c>
      <c r="F395" s="188" t="s">
        <v>353</v>
      </c>
      <c r="G395" s="188" t="s">
        <v>223</v>
      </c>
      <c r="H395" s="188"/>
      <c r="I395" s="189">
        <v>9269.425</v>
      </c>
      <c r="J395" s="189">
        <f aca="true" t="shared" si="34" ref="J395:J402">I395*L395</f>
        <v>8363.685011967998</v>
      </c>
      <c r="K395" s="189">
        <f aca="true" t="shared" si="35" ref="K395:K402">I395*M395</f>
        <v>8363.685011967998</v>
      </c>
      <c r="L395" s="1">
        <v>0.90228736</v>
      </c>
      <c r="M395" s="1">
        <v>0.90228736</v>
      </c>
    </row>
    <row r="396" spans="1:13" ht="15.75">
      <c r="A396" s="191" t="s">
        <v>314</v>
      </c>
      <c r="B396" s="188" t="s">
        <v>424</v>
      </c>
      <c r="C396" s="188" t="s">
        <v>418</v>
      </c>
      <c r="D396" s="188" t="s">
        <v>13</v>
      </c>
      <c r="E396" s="188" t="s">
        <v>428</v>
      </c>
      <c r="F396" s="188" t="s">
        <v>354</v>
      </c>
      <c r="G396" s="188" t="s">
        <v>226</v>
      </c>
      <c r="H396" s="188"/>
      <c r="I396" s="189">
        <f>I395*30.2%</f>
        <v>2799.36635</v>
      </c>
      <c r="J396" s="189">
        <f t="shared" si="34"/>
        <v>2525.8328736143358</v>
      </c>
      <c r="K396" s="189">
        <f t="shared" si="35"/>
        <v>2525.8328736143358</v>
      </c>
      <c r="L396" s="1">
        <v>0.90228736</v>
      </c>
      <c r="M396" s="1">
        <v>0.90228736</v>
      </c>
    </row>
    <row r="397" spans="1:13" ht="15.75">
      <c r="A397" s="191" t="s">
        <v>245</v>
      </c>
      <c r="B397" s="188" t="s">
        <v>424</v>
      </c>
      <c r="C397" s="188" t="s">
        <v>418</v>
      </c>
      <c r="D397" s="188" t="s">
        <v>13</v>
      </c>
      <c r="E397" s="188" t="s">
        <v>428</v>
      </c>
      <c r="F397" s="188" t="s">
        <v>246</v>
      </c>
      <c r="G397" s="188" t="s">
        <v>247</v>
      </c>
      <c r="H397" s="188"/>
      <c r="I397" s="189">
        <v>64.08</v>
      </c>
      <c r="J397" s="189">
        <f t="shared" si="34"/>
        <v>57.8185740288</v>
      </c>
      <c r="K397" s="189">
        <f t="shared" si="35"/>
        <v>57.8185740288</v>
      </c>
      <c r="L397" s="1">
        <v>0.90228736</v>
      </c>
      <c r="M397" s="1">
        <v>0.90228736</v>
      </c>
    </row>
    <row r="398" spans="1:13" ht="15.75">
      <c r="A398" s="191" t="s">
        <v>234</v>
      </c>
      <c r="B398" s="188" t="s">
        <v>424</v>
      </c>
      <c r="C398" s="188" t="s">
        <v>418</v>
      </c>
      <c r="D398" s="188" t="s">
        <v>13</v>
      </c>
      <c r="E398" s="188" t="s">
        <v>428</v>
      </c>
      <c r="F398" s="188" t="s">
        <v>235</v>
      </c>
      <c r="G398" s="188"/>
      <c r="H398" s="188"/>
      <c r="I398" s="189">
        <f>I399+I401+I400</f>
        <v>295.66999999999996</v>
      </c>
      <c r="J398" s="189">
        <f t="shared" si="34"/>
        <v>266.77930373119995</v>
      </c>
      <c r="K398" s="189">
        <f t="shared" si="35"/>
        <v>266.77930373119995</v>
      </c>
      <c r="L398" s="1">
        <v>0.90228736</v>
      </c>
      <c r="M398" s="1">
        <v>0.90228736</v>
      </c>
    </row>
    <row r="399" spans="1:16" ht="15" hidden="1">
      <c r="A399" s="134" t="s">
        <v>232</v>
      </c>
      <c r="B399" s="134"/>
      <c r="C399" s="134"/>
      <c r="D399" s="134"/>
      <c r="E399" s="134"/>
      <c r="F399" s="132" t="s">
        <v>235</v>
      </c>
      <c r="G399" s="132" t="s">
        <v>236</v>
      </c>
      <c r="H399" s="132"/>
      <c r="I399" s="133">
        <v>153.57</v>
      </c>
      <c r="J399" s="133">
        <f t="shared" si="34"/>
        <v>138.56426987519998</v>
      </c>
      <c r="K399" s="133">
        <f t="shared" si="35"/>
        <v>138.56426987519998</v>
      </c>
      <c r="L399" s="1">
        <v>0.90228736</v>
      </c>
      <c r="M399" s="1">
        <v>0.90228736</v>
      </c>
      <c r="N399" s="164"/>
      <c r="O399" s="164"/>
      <c r="P399" s="164"/>
    </row>
    <row r="400" spans="1:16" ht="15" hidden="1">
      <c r="A400" s="134" t="s">
        <v>232</v>
      </c>
      <c r="B400" s="134"/>
      <c r="C400" s="134"/>
      <c r="D400" s="134"/>
      <c r="E400" s="134"/>
      <c r="F400" s="132" t="s">
        <v>235</v>
      </c>
      <c r="G400" s="132">
        <v>343</v>
      </c>
      <c r="H400" s="132"/>
      <c r="I400" s="133"/>
      <c r="J400" s="133">
        <f t="shared" si="34"/>
        <v>0</v>
      </c>
      <c r="K400" s="133">
        <f t="shared" si="35"/>
        <v>0</v>
      </c>
      <c r="L400" s="1">
        <v>0.90228736</v>
      </c>
      <c r="M400" s="1">
        <v>0.90228736</v>
      </c>
      <c r="N400" s="164"/>
      <c r="O400" s="164"/>
      <c r="P400" s="164"/>
    </row>
    <row r="401" spans="1:16" ht="15" hidden="1">
      <c r="A401" s="134" t="s">
        <v>232</v>
      </c>
      <c r="B401" s="134"/>
      <c r="C401" s="134"/>
      <c r="D401" s="134"/>
      <c r="E401" s="134"/>
      <c r="F401" s="132" t="s">
        <v>235</v>
      </c>
      <c r="G401" s="132" t="s">
        <v>238</v>
      </c>
      <c r="H401" s="132"/>
      <c r="I401" s="133">
        <v>142.1</v>
      </c>
      <c r="J401" s="133">
        <f t="shared" si="34"/>
        <v>128.215033856</v>
      </c>
      <c r="K401" s="133">
        <f t="shared" si="35"/>
        <v>128.215033856</v>
      </c>
      <c r="L401" s="1">
        <v>0.90228736</v>
      </c>
      <c r="M401" s="1">
        <v>0.90228736</v>
      </c>
      <c r="N401" s="164"/>
      <c r="O401" s="164"/>
      <c r="P401" s="164"/>
    </row>
    <row r="402" spans="1:13" ht="15.75">
      <c r="A402" s="191" t="s">
        <v>254</v>
      </c>
      <c r="B402" s="188" t="s">
        <v>424</v>
      </c>
      <c r="C402" s="188" t="s">
        <v>418</v>
      </c>
      <c r="D402" s="188" t="s">
        <v>13</v>
      </c>
      <c r="E402" s="188" t="s">
        <v>428</v>
      </c>
      <c r="F402" s="188" t="s">
        <v>255</v>
      </c>
      <c r="G402" s="188" t="s">
        <v>253</v>
      </c>
      <c r="H402" s="188"/>
      <c r="I402" s="189">
        <v>1.561</v>
      </c>
      <c r="J402" s="189">
        <f t="shared" si="34"/>
        <v>1.40847056896</v>
      </c>
      <c r="K402" s="189">
        <f t="shared" si="35"/>
        <v>1.40847056896</v>
      </c>
      <c r="L402" s="1">
        <v>0.90228736</v>
      </c>
      <c r="M402" s="1">
        <v>0.90228736</v>
      </c>
    </row>
    <row r="403" spans="1:11" ht="15.75">
      <c r="A403" s="185" t="s">
        <v>431</v>
      </c>
      <c r="B403" s="178"/>
      <c r="C403" s="178" t="s">
        <v>418</v>
      </c>
      <c r="D403" s="178" t="s">
        <v>13</v>
      </c>
      <c r="E403" s="178" t="s">
        <v>432</v>
      </c>
      <c r="F403" s="178" t="s">
        <v>17</v>
      </c>
      <c r="G403" s="178"/>
      <c r="H403" s="178"/>
      <c r="I403" s="186">
        <f>I404+I405+I406+I407+I414+I415+I413</f>
        <v>3586.3801659999995</v>
      </c>
      <c r="J403" s="186">
        <f>J404+J405+J406+J407+J414+J415+J413</f>
        <v>3235.945491936501</v>
      </c>
      <c r="K403" s="186">
        <f>K404+K405+K406+K407+K414+K415+K413</f>
        <v>3235.945491936501</v>
      </c>
    </row>
    <row r="404" spans="1:13" ht="15.75">
      <c r="A404" s="191" t="s">
        <v>313</v>
      </c>
      <c r="B404" s="188" t="s">
        <v>424</v>
      </c>
      <c r="C404" s="188" t="s">
        <v>418</v>
      </c>
      <c r="D404" s="188" t="s">
        <v>13</v>
      </c>
      <c r="E404" s="188" t="s">
        <v>432</v>
      </c>
      <c r="F404" s="188" t="s">
        <v>353</v>
      </c>
      <c r="G404" s="188" t="s">
        <v>223</v>
      </c>
      <c r="H404" s="188"/>
      <c r="I404" s="189">
        <v>2315.133</v>
      </c>
      <c r="J404" s="189">
        <f aca="true" t="shared" si="36" ref="J404:J415">I404*L404</f>
        <v>2088.91524261888</v>
      </c>
      <c r="K404" s="189">
        <f aca="true" t="shared" si="37" ref="K404:K415">I404*M404</f>
        <v>2088.91524261888</v>
      </c>
      <c r="L404" s="1">
        <v>0.90228736</v>
      </c>
      <c r="M404" s="1">
        <v>0.90228736</v>
      </c>
    </row>
    <row r="405" spans="1:13" ht="15.75">
      <c r="A405" s="191" t="s">
        <v>314</v>
      </c>
      <c r="B405" s="188" t="s">
        <v>424</v>
      </c>
      <c r="C405" s="188" t="s">
        <v>418</v>
      </c>
      <c r="D405" s="188" t="s">
        <v>13</v>
      </c>
      <c r="E405" s="188" t="s">
        <v>432</v>
      </c>
      <c r="F405" s="188" t="s">
        <v>354</v>
      </c>
      <c r="G405" s="188" t="s">
        <v>226</v>
      </c>
      <c r="H405" s="188"/>
      <c r="I405" s="189">
        <f>I404*30.2%</f>
        <v>699.1701659999999</v>
      </c>
      <c r="J405" s="189">
        <f t="shared" si="36"/>
        <v>630.8524032709016</v>
      </c>
      <c r="K405" s="189">
        <f t="shared" si="37"/>
        <v>630.8524032709016</v>
      </c>
      <c r="L405" s="1">
        <v>0.90228736</v>
      </c>
      <c r="M405" s="1">
        <v>0.90228736</v>
      </c>
    </row>
    <row r="406" spans="1:13" ht="15.75">
      <c r="A406" s="191" t="s">
        <v>245</v>
      </c>
      <c r="B406" s="188" t="s">
        <v>424</v>
      </c>
      <c r="C406" s="188" t="s">
        <v>418</v>
      </c>
      <c r="D406" s="188" t="s">
        <v>13</v>
      </c>
      <c r="E406" s="188" t="s">
        <v>432</v>
      </c>
      <c r="F406" s="188" t="s">
        <v>246</v>
      </c>
      <c r="G406" s="188" t="s">
        <v>247</v>
      </c>
      <c r="H406" s="188"/>
      <c r="I406" s="189">
        <v>18.72</v>
      </c>
      <c r="J406" s="189">
        <f t="shared" si="36"/>
        <v>16.8908193792</v>
      </c>
      <c r="K406" s="189">
        <f t="shared" si="37"/>
        <v>16.8908193792</v>
      </c>
      <c r="L406" s="1">
        <v>0.90228736</v>
      </c>
      <c r="M406" s="1">
        <v>0.90228736</v>
      </c>
    </row>
    <row r="407" spans="1:13" ht="15.75">
      <c r="A407" s="191" t="s">
        <v>234</v>
      </c>
      <c r="B407" s="188" t="s">
        <v>424</v>
      </c>
      <c r="C407" s="188" t="s">
        <v>418</v>
      </c>
      <c r="D407" s="188" t="s">
        <v>13</v>
      </c>
      <c r="E407" s="188" t="s">
        <v>432</v>
      </c>
      <c r="F407" s="188">
        <v>244</v>
      </c>
      <c r="G407" s="188"/>
      <c r="H407" s="188"/>
      <c r="I407" s="189">
        <f>I408+I409+I410+I411+I412</f>
        <v>482.10699999999997</v>
      </c>
      <c r="J407" s="189">
        <f t="shared" si="36"/>
        <v>434.99905226751997</v>
      </c>
      <c r="K407" s="189">
        <f t="shared" si="37"/>
        <v>434.99905226751997</v>
      </c>
      <c r="L407" s="1">
        <v>0.90228736</v>
      </c>
      <c r="M407" s="1">
        <v>0.90228736</v>
      </c>
    </row>
    <row r="408" spans="1:16" ht="15" hidden="1">
      <c r="A408" s="134" t="s">
        <v>232</v>
      </c>
      <c r="B408" s="134"/>
      <c r="C408" s="134"/>
      <c r="D408" s="134"/>
      <c r="E408" s="134"/>
      <c r="F408" s="132" t="s">
        <v>235</v>
      </c>
      <c r="G408" s="132">
        <v>223</v>
      </c>
      <c r="H408" s="132"/>
      <c r="I408" s="133">
        <v>3.007</v>
      </c>
      <c r="J408" s="133">
        <f t="shared" si="36"/>
        <v>2.71317809152</v>
      </c>
      <c r="K408" s="133">
        <f t="shared" si="37"/>
        <v>2.71317809152</v>
      </c>
      <c r="L408" s="1">
        <v>0.90228736</v>
      </c>
      <c r="M408" s="1">
        <v>0.90228736</v>
      </c>
      <c r="N408" s="164"/>
      <c r="O408" s="164"/>
      <c r="P408" s="164"/>
    </row>
    <row r="409" spans="1:16" ht="15" hidden="1">
      <c r="A409" s="134" t="s">
        <v>232</v>
      </c>
      <c r="B409" s="134"/>
      <c r="C409" s="134"/>
      <c r="D409" s="134"/>
      <c r="E409" s="134"/>
      <c r="F409" s="132">
        <v>244</v>
      </c>
      <c r="G409" s="132">
        <v>226</v>
      </c>
      <c r="H409" s="132"/>
      <c r="I409" s="133">
        <v>27.2</v>
      </c>
      <c r="J409" s="133">
        <f t="shared" si="36"/>
        <v>24.542216191999998</v>
      </c>
      <c r="K409" s="133">
        <f t="shared" si="37"/>
        <v>24.542216191999998</v>
      </c>
      <c r="L409" s="1">
        <v>0.90228736</v>
      </c>
      <c r="M409" s="1">
        <v>0.90228736</v>
      </c>
      <c r="N409" s="164"/>
      <c r="O409" s="164"/>
      <c r="P409" s="164"/>
    </row>
    <row r="410" spans="1:16" ht="15" hidden="1">
      <c r="A410" s="134" t="s">
        <v>232</v>
      </c>
      <c r="B410" s="134"/>
      <c r="C410" s="134"/>
      <c r="D410" s="134"/>
      <c r="E410" s="134"/>
      <c r="F410" s="132" t="s">
        <v>235</v>
      </c>
      <c r="G410" s="132" t="s">
        <v>237</v>
      </c>
      <c r="H410" s="132"/>
      <c r="I410" s="133">
        <v>192</v>
      </c>
      <c r="J410" s="133">
        <f t="shared" si="36"/>
        <v>173.23917312</v>
      </c>
      <c r="K410" s="133">
        <f t="shared" si="37"/>
        <v>173.23917312</v>
      </c>
      <c r="L410" s="1">
        <v>0.90228736</v>
      </c>
      <c r="M410" s="1">
        <v>0.90228736</v>
      </c>
      <c r="N410" s="164"/>
      <c r="O410" s="164"/>
      <c r="P410" s="164"/>
    </row>
    <row r="411" spans="1:16" ht="15" hidden="1">
      <c r="A411" s="134" t="s">
        <v>232</v>
      </c>
      <c r="B411" s="134"/>
      <c r="C411" s="134"/>
      <c r="D411" s="134"/>
      <c r="E411" s="134"/>
      <c r="F411" s="132" t="s">
        <v>235</v>
      </c>
      <c r="G411" s="132">
        <v>343</v>
      </c>
      <c r="H411" s="132"/>
      <c r="I411" s="133"/>
      <c r="J411" s="133">
        <f t="shared" si="36"/>
        <v>0</v>
      </c>
      <c r="K411" s="133">
        <f t="shared" si="37"/>
        <v>0</v>
      </c>
      <c r="L411" s="1">
        <v>0.90228736</v>
      </c>
      <c r="M411" s="1">
        <v>0.90228736</v>
      </c>
      <c r="N411" s="164"/>
      <c r="O411" s="164"/>
      <c r="P411" s="164"/>
    </row>
    <row r="412" spans="1:16" ht="15" hidden="1">
      <c r="A412" s="134" t="s">
        <v>232</v>
      </c>
      <c r="B412" s="134"/>
      <c r="C412" s="134"/>
      <c r="D412" s="134"/>
      <c r="E412" s="134"/>
      <c r="F412" s="132" t="s">
        <v>235</v>
      </c>
      <c r="G412" s="132" t="s">
        <v>238</v>
      </c>
      <c r="H412" s="132"/>
      <c r="I412" s="133">
        <v>259.9</v>
      </c>
      <c r="J412" s="133">
        <f t="shared" si="36"/>
        <v>234.50448486399998</v>
      </c>
      <c r="K412" s="133">
        <f t="shared" si="37"/>
        <v>234.50448486399998</v>
      </c>
      <c r="L412" s="1">
        <v>0.90228736</v>
      </c>
      <c r="M412" s="1">
        <v>0.90228736</v>
      </c>
      <c r="N412" s="164"/>
      <c r="O412" s="164"/>
      <c r="P412" s="164"/>
    </row>
    <row r="413" spans="1:16" ht="15.75">
      <c r="A413" s="191" t="s">
        <v>250</v>
      </c>
      <c r="B413" s="188" t="s">
        <v>424</v>
      </c>
      <c r="C413" s="188" t="s">
        <v>418</v>
      </c>
      <c r="D413" s="188" t="s">
        <v>13</v>
      </c>
      <c r="E413" s="188" t="s">
        <v>432</v>
      </c>
      <c r="F413" s="188">
        <v>247</v>
      </c>
      <c r="G413" s="188" t="s">
        <v>426</v>
      </c>
      <c r="H413" s="188"/>
      <c r="I413" s="189">
        <v>68</v>
      </c>
      <c r="J413" s="189">
        <f t="shared" si="36"/>
        <v>61.35554048</v>
      </c>
      <c r="K413" s="189">
        <f t="shared" si="37"/>
        <v>61.35554048</v>
      </c>
      <c r="L413" s="1">
        <v>0.90228736</v>
      </c>
      <c r="M413" s="1">
        <v>0.90228736</v>
      </c>
      <c r="N413" s="166"/>
      <c r="O413" s="166"/>
      <c r="P413" s="166"/>
    </row>
    <row r="414" spans="1:13" ht="15.75">
      <c r="A414" s="191" t="s">
        <v>251</v>
      </c>
      <c r="B414" s="188" t="s">
        <v>424</v>
      </c>
      <c r="C414" s="188" t="s">
        <v>418</v>
      </c>
      <c r="D414" s="188" t="s">
        <v>13</v>
      </c>
      <c r="E414" s="188" t="s">
        <v>432</v>
      </c>
      <c r="F414" s="188" t="s">
        <v>252</v>
      </c>
      <c r="G414" s="188" t="s">
        <v>253</v>
      </c>
      <c r="H414" s="188"/>
      <c r="I414" s="189">
        <v>2.25</v>
      </c>
      <c r="J414" s="189">
        <f t="shared" si="36"/>
        <v>2.03014656</v>
      </c>
      <c r="K414" s="189">
        <f t="shared" si="37"/>
        <v>2.03014656</v>
      </c>
      <c r="L414" s="1">
        <v>0.90228736</v>
      </c>
      <c r="M414" s="1">
        <v>0.90228736</v>
      </c>
    </row>
    <row r="415" spans="1:13" ht="15.75">
      <c r="A415" s="191" t="s">
        <v>254</v>
      </c>
      <c r="B415" s="188" t="s">
        <v>424</v>
      </c>
      <c r="C415" s="188" t="s">
        <v>418</v>
      </c>
      <c r="D415" s="188" t="s">
        <v>13</v>
      </c>
      <c r="E415" s="188" t="s">
        <v>432</v>
      </c>
      <c r="F415" s="188" t="s">
        <v>255</v>
      </c>
      <c r="G415" s="188" t="s">
        <v>253</v>
      </c>
      <c r="H415" s="188"/>
      <c r="I415" s="189">
        <v>1</v>
      </c>
      <c r="J415" s="189">
        <f t="shared" si="36"/>
        <v>0.90228736</v>
      </c>
      <c r="K415" s="189">
        <f t="shared" si="37"/>
        <v>0.90228736</v>
      </c>
      <c r="L415" s="1">
        <v>0.90228736</v>
      </c>
      <c r="M415" s="1">
        <v>0.90228736</v>
      </c>
    </row>
    <row r="416" spans="1:11" ht="15.75">
      <c r="A416" s="198" t="s">
        <v>513</v>
      </c>
      <c r="B416" s="199" t="s">
        <v>414</v>
      </c>
      <c r="C416" s="200"/>
      <c r="D416" s="200"/>
      <c r="E416" s="200"/>
      <c r="F416" s="200"/>
      <c r="G416" s="200"/>
      <c r="H416" s="201">
        <f>H417</f>
        <v>0</v>
      </c>
      <c r="I416" s="201">
        <f>I417</f>
        <v>14646.885690000001</v>
      </c>
      <c r="J416" s="201">
        <f>J417</f>
        <v>13215.699821451877</v>
      </c>
      <c r="K416" s="201">
        <f>K417</f>
        <v>13215.699821451877</v>
      </c>
    </row>
    <row r="417" spans="1:11" ht="15.75">
      <c r="A417" s="185" t="s">
        <v>413</v>
      </c>
      <c r="B417" s="178"/>
      <c r="C417" s="178" t="s">
        <v>356</v>
      </c>
      <c r="D417" s="178" t="s">
        <v>305</v>
      </c>
      <c r="E417" s="178" t="s">
        <v>411</v>
      </c>
      <c r="F417" s="178"/>
      <c r="G417" s="178"/>
      <c r="H417" s="178"/>
      <c r="I417" s="186">
        <f>I418+I419+I420+I424+I425+I431+I432+I433+I434</f>
        <v>14646.885690000001</v>
      </c>
      <c r="J417" s="186">
        <f>J418+J419+J420+J424+J425+J431+J432+J433+J434</f>
        <v>13215.699821451877</v>
      </c>
      <c r="K417" s="186">
        <f>K418+K419+K420+K424+K425+K431+K432+K433+K434</f>
        <v>13215.699821451877</v>
      </c>
    </row>
    <row r="418" spans="1:13" ht="15.75">
      <c r="A418" s="191" t="s">
        <v>313</v>
      </c>
      <c r="B418" s="188" t="s">
        <v>414</v>
      </c>
      <c r="C418" s="188" t="s">
        <v>356</v>
      </c>
      <c r="D418" s="188" t="s">
        <v>305</v>
      </c>
      <c r="E418" s="188" t="s">
        <v>411</v>
      </c>
      <c r="F418" s="188" t="s">
        <v>353</v>
      </c>
      <c r="G418" s="188" t="s">
        <v>223</v>
      </c>
      <c r="H418" s="188"/>
      <c r="I418" s="189">
        <v>8913.595</v>
      </c>
      <c r="J418" s="189">
        <f aca="true" t="shared" si="38" ref="J418:J434">I418*L418</f>
        <v>8042.624100659199</v>
      </c>
      <c r="K418" s="189">
        <f aca="true" t="shared" si="39" ref="K418:K434">I418*M418</f>
        <v>8042.624100659199</v>
      </c>
      <c r="L418" s="1">
        <v>0.90228736</v>
      </c>
      <c r="M418" s="1">
        <v>0.90228736</v>
      </c>
    </row>
    <row r="419" spans="1:13" ht="15.75">
      <c r="A419" s="191" t="s">
        <v>314</v>
      </c>
      <c r="B419" s="188" t="s">
        <v>414</v>
      </c>
      <c r="C419" s="188" t="s">
        <v>356</v>
      </c>
      <c r="D419" s="188" t="s">
        <v>305</v>
      </c>
      <c r="E419" s="188" t="s">
        <v>411</v>
      </c>
      <c r="F419" s="188">
        <v>119</v>
      </c>
      <c r="G419" s="188" t="s">
        <v>226</v>
      </c>
      <c r="H419" s="188"/>
      <c r="I419" s="189">
        <f>I418*30.2%</f>
        <v>2691.9056899999996</v>
      </c>
      <c r="J419" s="189">
        <f t="shared" si="38"/>
        <v>2428.872478399078</v>
      </c>
      <c r="K419" s="189">
        <f t="shared" si="39"/>
        <v>2428.872478399078</v>
      </c>
      <c r="L419" s="1">
        <v>0.90228736</v>
      </c>
      <c r="M419" s="1">
        <v>0.90228736</v>
      </c>
    </row>
    <row r="420" spans="1:13" ht="15.75">
      <c r="A420" s="191" t="s">
        <v>406</v>
      </c>
      <c r="B420" s="188" t="s">
        <v>414</v>
      </c>
      <c r="C420" s="188" t="s">
        <v>356</v>
      </c>
      <c r="D420" s="188" t="s">
        <v>305</v>
      </c>
      <c r="E420" s="188" t="s">
        <v>411</v>
      </c>
      <c r="F420" s="188" t="s">
        <v>407</v>
      </c>
      <c r="G420" s="188"/>
      <c r="H420" s="188"/>
      <c r="I420" s="189">
        <f>I421+I422+I423</f>
        <v>157.708</v>
      </c>
      <c r="J420" s="189">
        <f t="shared" si="38"/>
        <v>142.29793497088</v>
      </c>
      <c r="K420" s="189">
        <f t="shared" si="39"/>
        <v>142.29793497088</v>
      </c>
      <c r="L420" s="1">
        <v>0.90228736</v>
      </c>
      <c r="M420" s="1">
        <v>0.90228736</v>
      </c>
    </row>
    <row r="421" spans="1:16" ht="15" hidden="1">
      <c r="A421" s="134" t="s">
        <v>232</v>
      </c>
      <c r="B421" s="134"/>
      <c r="C421" s="134"/>
      <c r="D421" s="134"/>
      <c r="E421" s="134"/>
      <c r="F421" s="132" t="s">
        <v>407</v>
      </c>
      <c r="G421" s="132" t="s">
        <v>244</v>
      </c>
      <c r="H421" s="132"/>
      <c r="I421" s="133">
        <v>0</v>
      </c>
      <c r="J421" s="133">
        <f t="shared" si="38"/>
        <v>0</v>
      </c>
      <c r="K421" s="133">
        <f t="shared" si="39"/>
        <v>0</v>
      </c>
      <c r="L421" s="1">
        <v>0.90228736</v>
      </c>
      <c r="M421" s="1">
        <v>0.90228736</v>
      </c>
      <c r="N421" s="164"/>
      <c r="O421" s="164"/>
      <c r="P421" s="164"/>
    </row>
    <row r="422" spans="1:16" ht="15" hidden="1">
      <c r="A422" s="134" t="s">
        <v>232</v>
      </c>
      <c r="B422" s="134"/>
      <c r="C422" s="134"/>
      <c r="D422" s="134"/>
      <c r="E422" s="134"/>
      <c r="F422" s="132" t="s">
        <v>407</v>
      </c>
      <c r="G422" s="132" t="s">
        <v>271</v>
      </c>
      <c r="H422" s="132"/>
      <c r="I422" s="133">
        <v>157.708</v>
      </c>
      <c r="J422" s="133">
        <f t="shared" si="38"/>
        <v>142.29793497088</v>
      </c>
      <c r="K422" s="133">
        <f t="shared" si="39"/>
        <v>142.29793497088</v>
      </c>
      <c r="L422" s="1">
        <v>0.90228736</v>
      </c>
      <c r="M422" s="1">
        <v>0.90228736</v>
      </c>
      <c r="N422" s="164"/>
      <c r="O422" s="164"/>
      <c r="P422" s="164"/>
    </row>
    <row r="423" spans="1:16" ht="15" hidden="1">
      <c r="A423" s="134" t="s">
        <v>232</v>
      </c>
      <c r="B423" s="134"/>
      <c r="C423" s="134"/>
      <c r="D423" s="134"/>
      <c r="E423" s="134"/>
      <c r="F423" s="132" t="s">
        <v>407</v>
      </c>
      <c r="G423" s="132" t="s">
        <v>236</v>
      </c>
      <c r="H423" s="132"/>
      <c r="I423" s="133">
        <v>0</v>
      </c>
      <c r="J423" s="133">
        <f t="shared" si="38"/>
        <v>0</v>
      </c>
      <c r="K423" s="133">
        <f t="shared" si="39"/>
        <v>0</v>
      </c>
      <c r="L423" s="1">
        <v>0.90228736</v>
      </c>
      <c r="M423" s="1">
        <v>0.90228736</v>
      </c>
      <c r="N423" s="164"/>
      <c r="O423" s="164"/>
      <c r="P423" s="164"/>
    </row>
    <row r="424" spans="1:13" ht="15.75">
      <c r="A424" s="191" t="s">
        <v>245</v>
      </c>
      <c r="B424" s="188" t="s">
        <v>414</v>
      </c>
      <c r="C424" s="188" t="s">
        <v>356</v>
      </c>
      <c r="D424" s="188" t="s">
        <v>305</v>
      </c>
      <c r="E424" s="188" t="s">
        <v>411</v>
      </c>
      <c r="F424" s="188" t="s">
        <v>246</v>
      </c>
      <c r="G424" s="188" t="s">
        <v>247</v>
      </c>
      <c r="H424" s="188"/>
      <c r="I424" s="189">
        <v>38.16</v>
      </c>
      <c r="J424" s="189">
        <f t="shared" si="38"/>
        <v>34.43128565759999</v>
      </c>
      <c r="K424" s="189">
        <f t="shared" si="39"/>
        <v>34.43128565759999</v>
      </c>
      <c r="L424" s="1">
        <v>0.90228736</v>
      </c>
      <c r="M424" s="1">
        <v>0.90228736</v>
      </c>
    </row>
    <row r="425" spans="1:13" ht="15.75">
      <c r="A425" s="191" t="s">
        <v>234</v>
      </c>
      <c r="B425" s="188" t="s">
        <v>414</v>
      </c>
      <c r="C425" s="188" t="s">
        <v>356</v>
      </c>
      <c r="D425" s="188" t="s">
        <v>305</v>
      </c>
      <c r="E425" s="188" t="s">
        <v>411</v>
      </c>
      <c r="F425" s="188" t="s">
        <v>235</v>
      </c>
      <c r="G425" s="188"/>
      <c r="H425" s="188"/>
      <c r="I425" s="189">
        <f>I426+I427+I428+I429+I430</f>
        <v>2086.237</v>
      </c>
      <c r="J425" s="189">
        <f t="shared" si="38"/>
        <v>1882.38527506432</v>
      </c>
      <c r="K425" s="189">
        <f t="shared" si="39"/>
        <v>1882.38527506432</v>
      </c>
      <c r="L425" s="1">
        <v>0.90228736</v>
      </c>
      <c r="M425" s="1">
        <v>0.90228736</v>
      </c>
    </row>
    <row r="426" spans="1:16" ht="15" hidden="1">
      <c r="A426" s="134" t="s">
        <v>232</v>
      </c>
      <c r="B426" s="134"/>
      <c r="C426" s="134"/>
      <c r="D426" s="134"/>
      <c r="E426" s="134"/>
      <c r="F426" s="132" t="s">
        <v>235</v>
      </c>
      <c r="G426" s="132">
        <v>223</v>
      </c>
      <c r="H426" s="132"/>
      <c r="I426" s="133">
        <v>5.637</v>
      </c>
      <c r="J426" s="133">
        <f t="shared" si="38"/>
        <v>5.08619384832</v>
      </c>
      <c r="K426" s="133">
        <f t="shared" si="39"/>
        <v>5.08619384832</v>
      </c>
      <c r="L426" s="1">
        <v>0.90228736</v>
      </c>
      <c r="M426" s="1">
        <v>0.90228736</v>
      </c>
      <c r="N426" s="164"/>
      <c r="O426" s="164"/>
      <c r="P426" s="164"/>
    </row>
    <row r="427" spans="1:16" ht="15" hidden="1">
      <c r="A427" s="134" t="s">
        <v>232</v>
      </c>
      <c r="B427" s="134"/>
      <c r="C427" s="134"/>
      <c r="D427" s="134"/>
      <c r="E427" s="134"/>
      <c r="F427" s="132" t="s">
        <v>235</v>
      </c>
      <c r="G427" s="132" t="s">
        <v>236</v>
      </c>
      <c r="H427" s="132"/>
      <c r="I427" s="133">
        <v>673.6</v>
      </c>
      <c r="J427" s="133">
        <f t="shared" si="38"/>
        <v>607.780765696</v>
      </c>
      <c r="K427" s="133">
        <f t="shared" si="39"/>
        <v>607.780765696</v>
      </c>
      <c r="L427" s="1">
        <v>0.90228736</v>
      </c>
      <c r="M427" s="1">
        <v>0.90228736</v>
      </c>
      <c r="N427" s="164"/>
      <c r="O427" s="164"/>
      <c r="P427" s="164"/>
    </row>
    <row r="428" spans="1:16" ht="15" hidden="1">
      <c r="A428" s="134" t="s">
        <v>232</v>
      </c>
      <c r="B428" s="134"/>
      <c r="C428" s="134"/>
      <c r="D428" s="134"/>
      <c r="E428" s="134"/>
      <c r="F428" s="132" t="s">
        <v>235</v>
      </c>
      <c r="G428" s="132" t="s">
        <v>237</v>
      </c>
      <c r="H428" s="132"/>
      <c r="I428" s="133">
        <v>829</v>
      </c>
      <c r="J428" s="133">
        <f t="shared" si="38"/>
        <v>747.99622144</v>
      </c>
      <c r="K428" s="133">
        <f t="shared" si="39"/>
        <v>747.99622144</v>
      </c>
      <c r="L428" s="1">
        <v>0.90228736</v>
      </c>
      <c r="M428" s="1">
        <v>0.90228736</v>
      </c>
      <c r="N428" s="164"/>
      <c r="O428" s="164"/>
      <c r="P428" s="164"/>
    </row>
    <row r="429" spans="1:16" ht="15" hidden="1">
      <c r="A429" s="134" t="s">
        <v>232</v>
      </c>
      <c r="B429" s="134"/>
      <c r="C429" s="134"/>
      <c r="D429" s="134"/>
      <c r="E429" s="134"/>
      <c r="F429" s="132" t="s">
        <v>235</v>
      </c>
      <c r="G429" s="132" t="s">
        <v>249</v>
      </c>
      <c r="H429" s="132"/>
      <c r="I429" s="133">
        <v>428</v>
      </c>
      <c r="J429" s="133">
        <f t="shared" si="38"/>
        <v>386.17899008</v>
      </c>
      <c r="K429" s="133">
        <f t="shared" si="39"/>
        <v>386.17899008</v>
      </c>
      <c r="L429" s="1">
        <v>0.90228736</v>
      </c>
      <c r="M429" s="1">
        <v>0.90228736</v>
      </c>
      <c r="N429" s="164"/>
      <c r="O429" s="164"/>
      <c r="P429" s="164"/>
    </row>
    <row r="430" spans="1:16" ht="15" hidden="1">
      <c r="A430" s="134" t="s">
        <v>232</v>
      </c>
      <c r="B430" s="134"/>
      <c r="C430" s="134"/>
      <c r="D430" s="134"/>
      <c r="E430" s="134"/>
      <c r="F430" s="132" t="s">
        <v>235</v>
      </c>
      <c r="G430" s="132" t="s">
        <v>238</v>
      </c>
      <c r="H430" s="132"/>
      <c r="I430" s="133">
        <v>150</v>
      </c>
      <c r="J430" s="133">
        <f t="shared" si="38"/>
        <v>135.343104</v>
      </c>
      <c r="K430" s="133">
        <f t="shared" si="39"/>
        <v>135.343104</v>
      </c>
      <c r="L430" s="1">
        <v>0.90228736</v>
      </c>
      <c r="M430" s="1">
        <v>0.90228736</v>
      </c>
      <c r="N430" s="164"/>
      <c r="O430" s="164"/>
      <c r="P430" s="164"/>
    </row>
    <row r="431" spans="1:16" ht="15.75">
      <c r="A431" s="191" t="s">
        <v>250</v>
      </c>
      <c r="B431" s="188" t="s">
        <v>414</v>
      </c>
      <c r="C431" s="188" t="s">
        <v>356</v>
      </c>
      <c r="D431" s="188" t="s">
        <v>305</v>
      </c>
      <c r="E431" s="188" t="s">
        <v>411</v>
      </c>
      <c r="F431" s="188">
        <v>247</v>
      </c>
      <c r="G431" s="188">
        <v>223</v>
      </c>
      <c r="H431" s="188"/>
      <c r="I431" s="189">
        <v>105</v>
      </c>
      <c r="J431" s="189">
        <f t="shared" si="38"/>
        <v>94.7401728</v>
      </c>
      <c r="K431" s="189">
        <f t="shared" si="39"/>
        <v>94.7401728</v>
      </c>
      <c r="L431" s="1">
        <v>0.90228736</v>
      </c>
      <c r="M431" s="1">
        <v>0.90228736</v>
      </c>
      <c r="N431" s="166"/>
      <c r="O431" s="166"/>
      <c r="P431" s="166"/>
    </row>
    <row r="432" spans="1:13" ht="15.75">
      <c r="A432" s="191" t="s">
        <v>415</v>
      </c>
      <c r="B432" s="188" t="s">
        <v>414</v>
      </c>
      <c r="C432" s="188" t="s">
        <v>356</v>
      </c>
      <c r="D432" s="188" t="s">
        <v>305</v>
      </c>
      <c r="E432" s="188" t="s">
        <v>411</v>
      </c>
      <c r="F432" s="188" t="s">
        <v>416</v>
      </c>
      <c r="G432" s="188" t="s">
        <v>283</v>
      </c>
      <c r="H432" s="188"/>
      <c r="I432" s="189">
        <v>600</v>
      </c>
      <c r="J432" s="189">
        <f t="shared" si="38"/>
        <v>541.372416</v>
      </c>
      <c r="K432" s="189">
        <f t="shared" si="39"/>
        <v>541.372416</v>
      </c>
      <c r="L432" s="1">
        <v>0.90228736</v>
      </c>
      <c r="M432" s="1">
        <v>0.90228736</v>
      </c>
    </row>
    <row r="433" spans="1:13" ht="15.75">
      <c r="A433" s="191" t="s">
        <v>251</v>
      </c>
      <c r="B433" s="188" t="s">
        <v>414</v>
      </c>
      <c r="C433" s="188" t="s">
        <v>356</v>
      </c>
      <c r="D433" s="188" t="s">
        <v>305</v>
      </c>
      <c r="E433" s="188" t="s">
        <v>411</v>
      </c>
      <c r="F433" s="188" t="s">
        <v>252</v>
      </c>
      <c r="G433" s="188" t="s">
        <v>253</v>
      </c>
      <c r="H433" s="188"/>
      <c r="I433" s="189">
        <v>52.78</v>
      </c>
      <c r="J433" s="189">
        <f t="shared" si="38"/>
        <v>47.6227268608</v>
      </c>
      <c r="K433" s="189">
        <f t="shared" si="39"/>
        <v>47.6227268608</v>
      </c>
      <c r="L433" s="1">
        <v>0.90228736</v>
      </c>
      <c r="M433" s="1">
        <v>0.90228736</v>
      </c>
    </row>
    <row r="434" spans="1:13" ht="15.75">
      <c r="A434" s="191" t="s">
        <v>254</v>
      </c>
      <c r="B434" s="188" t="s">
        <v>414</v>
      </c>
      <c r="C434" s="188" t="s">
        <v>356</v>
      </c>
      <c r="D434" s="188" t="s">
        <v>305</v>
      </c>
      <c r="E434" s="188" t="s">
        <v>411</v>
      </c>
      <c r="F434" s="188" t="s">
        <v>255</v>
      </c>
      <c r="G434" s="188" t="s">
        <v>253</v>
      </c>
      <c r="H434" s="188"/>
      <c r="I434" s="189">
        <v>1.5</v>
      </c>
      <c r="J434" s="189">
        <f t="shared" si="38"/>
        <v>1.35343104</v>
      </c>
      <c r="K434" s="189">
        <f t="shared" si="39"/>
        <v>1.35343104</v>
      </c>
      <c r="L434" s="1">
        <v>0.90228736</v>
      </c>
      <c r="M434" s="1">
        <v>0.90228736</v>
      </c>
    </row>
    <row r="435" spans="1:11" ht="15.75">
      <c r="A435" s="198" t="s">
        <v>312</v>
      </c>
      <c r="B435" s="199" t="s">
        <v>514</v>
      </c>
      <c r="C435" s="200"/>
      <c r="D435" s="200"/>
      <c r="E435" s="200"/>
      <c r="F435" s="200"/>
      <c r="G435" s="200"/>
      <c r="H435" s="201">
        <f>H436</f>
        <v>0</v>
      </c>
      <c r="I435" s="201">
        <f>I436</f>
        <v>3690.799008</v>
      </c>
      <c r="J435" s="201">
        <f>J436</f>
        <v>3330.161293218938</v>
      </c>
      <c r="K435" s="201">
        <f>K436</f>
        <v>3330.161293218938</v>
      </c>
    </row>
    <row r="436" spans="1:11" ht="15.75">
      <c r="A436" s="185" t="s">
        <v>312</v>
      </c>
      <c r="B436" s="178"/>
      <c r="C436" s="178" t="s">
        <v>22</v>
      </c>
      <c r="D436" s="178" t="s">
        <v>310</v>
      </c>
      <c r="E436" s="178" t="s">
        <v>291</v>
      </c>
      <c r="F436" s="178"/>
      <c r="G436" s="178"/>
      <c r="H436" s="178"/>
      <c r="I436" s="186">
        <f>I437+I438+I439+I440</f>
        <v>3690.799008</v>
      </c>
      <c r="J436" s="186">
        <f>J437+J438+J439+J440</f>
        <v>3330.161293218938</v>
      </c>
      <c r="K436" s="186">
        <f>K437+K438+K439+K440</f>
        <v>3330.161293218938</v>
      </c>
    </row>
    <row r="437" spans="1:13" ht="15.75">
      <c r="A437" s="191" t="s">
        <v>313</v>
      </c>
      <c r="B437" s="188">
        <v>180</v>
      </c>
      <c r="C437" s="188" t="s">
        <v>22</v>
      </c>
      <c r="D437" s="188">
        <v>10</v>
      </c>
      <c r="E437" s="188">
        <v>9980029900</v>
      </c>
      <c r="F437" s="188">
        <v>111</v>
      </c>
      <c r="G437" s="188" t="s">
        <v>223</v>
      </c>
      <c r="H437" s="188"/>
      <c r="I437" s="189">
        <v>2324.904</v>
      </c>
      <c r="J437" s="189">
        <f aca="true" t="shared" si="40" ref="J437:J443">I437*L437</f>
        <v>2097.73149241344</v>
      </c>
      <c r="K437" s="189">
        <f aca="true" t="shared" si="41" ref="K437:K443">I437*M437</f>
        <v>2097.73149241344</v>
      </c>
      <c r="L437" s="1">
        <v>0.90228736</v>
      </c>
      <c r="M437" s="1">
        <v>0.90228736</v>
      </c>
    </row>
    <row r="438" spans="1:13" ht="15.75">
      <c r="A438" s="191" t="s">
        <v>314</v>
      </c>
      <c r="B438" s="188">
        <v>180</v>
      </c>
      <c r="C438" s="188" t="s">
        <v>22</v>
      </c>
      <c r="D438" s="188">
        <v>10</v>
      </c>
      <c r="E438" s="188">
        <v>9980029900</v>
      </c>
      <c r="F438" s="188">
        <v>119</v>
      </c>
      <c r="G438" s="188" t="s">
        <v>226</v>
      </c>
      <c r="H438" s="188"/>
      <c r="I438" s="189">
        <f>I437*30.2%</f>
        <v>702.121008</v>
      </c>
      <c r="J438" s="189">
        <f t="shared" si="40"/>
        <v>633.5149107088588</v>
      </c>
      <c r="K438" s="189">
        <f t="shared" si="41"/>
        <v>633.5149107088588</v>
      </c>
      <c r="L438" s="1">
        <v>0.90228736</v>
      </c>
      <c r="M438" s="1">
        <v>0.90228736</v>
      </c>
    </row>
    <row r="439" spans="1:13" ht="15.75">
      <c r="A439" s="206" t="s">
        <v>245</v>
      </c>
      <c r="B439" s="188">
        <v>180</v>
      </c>
      <c r="C439" s="188" t="s">
        <v>22</v>
      </c>
      <c r="D439" s="188">
        <v>10</v>
      </c>
      <c r="E439" s="188">
        <v>9980029900</v>
      </c>
      <c r="F439" s="188">
        <v>242</v>
      </c>
      <c r="G439" s="188">
        <v>221</v>
      </c>
      <c r="H439" s="188"/>
      <c r="I439" s="189">
        <v>80.16</v>
      </c>
      <c r="J439" s="189">
        <f t="shared" si="40"/>
        <v>72.3273547776</v>
      </c>
      <c r="K439" s="189">
        <f t="shared" si="41"/>
        <v>72.3273547776</v>
      </c>
      <c r="L439" s="1">
        <v>0.90228736</v>
      </c>
      <c r="M439" s="1">
        <v>0.90228736</v>
      </c>
    </row>
    <row r="440" spans="1:13" ht="15.75">
      <c r="A440" s="191" t="s">
        <v>234</v>
      </c>
      <c r="B440" s="188">
        <v>180</v>
      </c>
      <c r="C440" s="188" t="s">
        <v>22</v>
      </c>
      <c r="D440" s="188">
        <v>10</v>
      </c>
      <c r="E440" s="188">
        <v>9980029900</v>
      </c>
      <c r="F440" s="188">
        <v>244</v>
      </c>
      <c r="G440" s="188"/>
      <c r="H440" s="188"/>
      <c r="I440" s="189">
        <f>I441+I442+I443</f>
        <v>583.614</v>
      </c>
      <c r="J440" s="189">
        <f t="shared" si="40"/>
        <v>526.5875353190401</v>
      </c>
      <c r="K440" s="189">
        <f t="shared" si="41"/>
        <v>526.5875353190401</v>
      </c>
      <c r="L440" s="1">
        <v>0.90228736</v>
      </c>
      <c r="M440" s="1">
        <v>0.90228736</v>
      </c>
    </row>
    <row r="441" spans="1:16" ht="15" hidden="1">
      <c r="A441" s="134" t="s">
        <v>232</v>
      </c>
      <c r="B441" s="134"/>
      <c r="C441" s="134"/>
      <c r="D441" s="134"/>
      <c r="E441" s="134"/>
      <c r="F441" s="132" t="s">
        <v>235</v>
      </c>
      <c r="G441" s="132">
        <v>226</v>
      </c>
      <c r="H441" s="132"/>
      <c r="I441" s="133">
        <v>55.2</v>
      </c>
      <c r="J441" s="133">
        <f t="shared" si="40"/>
        <v>49.806262272000005</v>
      </c>
      <c r="K441" s="133">
        <f t="shared" si="41"/>
        <v>49.806262272000005</v>
      </c>
      <c r="L441" s="1">
        <v>0.90228736</v>
      </c>
      <c r="M441" s="1">
        <v>0.90228736</v>
      </c>
      <c r="N441" s="164"/>
      <c r="O441" s="164"/>
      <c r="P441" s="164"/>
    </row>
    <row r="442" spans="1:16" ht="15" hidden="1">
      <c r="A442" s="134" t="s">
        <v>232</v>
      </c>
      <c r="B442" s="134"/>
      <c r="C442" s="134"/>
      <c r="D442" s="134"/>
      <c r="E442" s="134"/>
      <c r="F442" s="132" t="s">
        <v>235</v>
      </c>
      <c r="G442" s="132" t="s">
        <v>237</v>
      </c>
      <c r="H442" s="132"/>
      <c r="I442" s="133">
        <v>494.3</v>
      </c>
      <c r="J442" s="133">
        <f t="shared" si="40"/>
        <v>446.000642048</v>
      </c>
      <c r="K442" s="133">
        <f t="shared" si="41"/>
        <v>446.000642048</v>
      </c>
      <c r="L442" s="1">
        <v>0.90228736</v>
      </c>
      <c r="M442" s="1">
        <v>0.90228736</v>
      </c>
      <c r="N442" s="164"/>
      <c r="O442" s="164"/>
      <c r="P442" s="164"/>
    </row>
    <row r="443" spans="1:16" ht="15" hidden="1">
      <c r="A443" s="134" t="s">
        <v>232</v>
      </c>
      <c r="B443" s="134"/>
      <c r="C443" s="134"/>
      <c r="D443" s="134"/>
      <c r="E443" s="134"/>
      <c r="F443" s="132" t="s">
        <v>235</v>
      </c>
      <c r="G443" s="132">
        <v>346</v>
      </c>
      <c r="H443" s="132"/>
      <c r="I443" s="133">
        <v>34.114</v>
      </c>
      <c r="J443" s="133">
        <f t="shared" si="40"/>
        <v>30.780630999039996</v>
      </c>
      <c r="K443" s="133">
        <f t="shared" si="41"/>
        <v>30.780630999039996</v>
      </c>
      <c r="L443" s="1">
        <v>0.90228736</v>
      </c>
      <c r="M443" s="1">
        <v>0.90228736</v>
      </c>
      <c r="N443" s="164"/>
      <c r="O443" s="164"/>
      <c r="P443" s="164"/>
    </row>
    <row r="444" spans="1:11" ht="15.75">
      <c r="A444" s="198" t="s">
        <v>515</v>
      </c>
      <c r="B444" s="199" t="s">
        <v>270</v>
      </c>
      <c r="C444" s="200"/>
      <c r="D444" s="200"/>
      <c r="E444" s="200"/>
      <c r="F444" s="200"/>
      <c r="G444" s="200"/>
      <c r="H444" s="201">
        <f>H445</f>
        <v>0</v>
      </c>
      <c r="I444" s="201">
        <f aca="true" t="shared" si="42" ref="I444:K445">I445</f>
        <v>4582.313008</v>
      </c>
      <c r="J444" s="201">
        <f t="shared" si="42"/>
        <v>4134.563106681979</v>
      </c>
      <c r="K444" s="201">
        <f t="shared" si="42"/>
        <v>4134.563106681979</v>
      </c>
    </row>
    <row r="445" spans="1:11" ht="31.5">
      <c r="A445" s="182" t="s">
        <v>267</v>
      </c>
      <c r="B445" s="183"/>
      <c r="C445" s="183" t="s">
        <v>13</v>
      </c>
      <c r="D445" s="183" t="s">
        <v>268</v>
      </c>
      <c r="E445" s="183"/>
      <c r="F445" s="183"/>
      <c r="G445" s="183"/>
      <c r="H445" s="183"/>
      <c r="I445" s="204">
        <f>I446</f>
        <v>4582.313008</v>
      </c>
      <c r="J445" s="204">
        <f t="shared" si="42"/>
        <v>4134.563106681979</v>
      </c>
      <c r="K445" s="204">
        <f t="shared" si="42"/>
        <v>4134.563106681979</v>
      </c>
    </row>
    <row r="446" spans="1:11" ht="15.75">
      <c r="A446" s="195" t="s">
        <v>269</v>
      </c>
      <c r="B446" s="30"/>
      <c r="C446" s="30" t="s">
        <v>13</v>
      </c>
      <c r="D446" s="30" t="s">
        <v>268</v>
      </c>
      <c r="E446" s="30" t="s">
        <v>229</v>
      </c>
      <c r="F446" s="30"/>
      <c r="G446" s="30"/>
      <c r="H446" s="30"/>
      <c r="I446" s="197">
        <f>I447+I448+I449+I453+I454</f>
        <v>4582.313008</v>
      </c>
      <c r="J446" s="197">
        <f>J447+J448+J449+J453+J454</f>
        <v>4134.563106681979</v>
      </c>
      <c r="K446" s="197">
        <f>K447+K448+K449+K453+K454</f>
        <v>4134.563106681979</v>
      </c>
    </row>
    <row r="447" spans="1:13" ht="15.75">
      <c r="A447" s="191" t="s">
        <v>221</v>
      </c>
      <c r="B447" s="188" t="s">
        <v>270</v>
      </c>
      <c r="C447" s="188" t="s">
        <v>13</v>
      </c>
      <c r="D447" s="188" t="s">
        <v>268</v>
      </c>
      <c r="E447" s="188" t="s">
        <v>229</v>
      </c>
      <c r="F447" s="188" t="s">
        <v>222</v>
      </c>
      <c r="G447" s="188" t="s">
        <v>223</v>
      </c>
      <c r="H447" s="188"/>
      <c r="I447" s="189">
        <v>3080.404</v>
      </c>
      <c r="J447" s="189">
        <f aca="true" t="shared" si="43" ref="J447:J457">I447*L447</f>
        <v>2779.40959289344</v>
      </c>
      <c r="K447" s="189">
        <f aca="true" t="shared" si="44" ref="K447:K457">I447*M447</f>
        <v>2779.40959289344</v>
      </c>
      <c r="L447" s="1">
        <v>0.90228736</v>
      </c>
      <c r="M447" s="1">
        <v>0.90228736</v>
      </c>
    </row>
    <row r="448" spans="1:13" ht="31.5">
      <c r="A448" s="191" t="s">
        <v>224</v>
      </c>
      <c r="B448" s="188" t="s">
        <v>270</v>
      </c>
      <c r="C448" s="188" t="s">
        <v>13</v>
      </c>
      <c r="D448" s="188" t="s">
        <v>268</v>
      </c>
      <c r="E448" s="188" t="s">
        <v>229</v>
      </c>
      <c r="F448" s="188" t="s">
        <v>225</v>
      </c>
      <c r="G448" s="188" t="s">
        <v>226</v>
      </c>
      <c r="H448" s="188"/>
      <c r="I448" s="189">
        <f>I447*30.2%</f>
        <v>930.282008</v>
      </c>
      <c r="J448" s="189">
        <f t="shared" si="43"/>
        <v>839.3816970538189</v>
      </c>
      <c r="K448" s="189">
        <f t="shared" si="44"/>
        <v>839.3816970538189</v>
      </c>
      <c r="L448" s="1">
        <v>0.90228736</v>
      </c>
      <c r="M448" s="1">
        <v>0.90228736</v>
      </c>
    </row>
    <row r="449" spans="1:13" ht="15.75" hidden="1">
      <c r="A449" s="191" t="s">
        <v>231</v>
      </c>
      <c r="B449" s="188" t="s">
        <v>270</v>
      </c>
      <c r="C449" s="188" t="s">
        <v>13</v>
      </c>
      <c r="D449" s="188" t="s">
        <v>268</v>
      </c>
      <c r="E449" s="188">
        <v>9980020400</v>
      </c>
      <c r="F449" s="188">
        <v>122</v>
      </c>
      <c r="G449" s="188"/>
      <c r="H449" s="188"/>
      <c r="I449" s="189">
        <f>I450+I451+I452</f>
        <v>0</v>
      </c>
      <c r="J449" s="189">
        <f t="shared" si="43"/>
        <v>0</v>
      </c>
      <c r="K449" s="189">
        <f t="shared" si="44"/>
        <v>0</v>
      </c>
      <c r="L449" s="1">
        <v>0.90228736</v>
      </c>
      <c r="M449" s="1">
        <v>0.90228736</v>
      </c>
    </row>
    <row r="450" spans="1:16" ht="15" hidden="1">
      <c r="A450" s="134" t="s">
        <v>232</v>
      </c>
      <c r="B450" s="134"/>
      <c r="C450" s="134"/>
      <c r="D450" s="134"/>
      <c r="E450" s="134"/>
      <c r="F450" s="132" t="s">
        <v>233</v>
      </c>
      <c r="G450" s="132" t="s">
        <v>244</v>
      </c>
      <c r="H450" s="132"/>
      <c r="I450" s="133">
        <v>0</v>
      </c>
      <c r="J450" s="133">
        <f t="shared" si="43"/>
        <v>0</v>
      </c>
      <c r="K450" s="133">
        <f t="shared" si="44"/>
        <v>0</v>
      </c>
      <c r="L450" s="1">
        <v>0.90228736</v>
      </c>
      <c r="M450" s="1">
        <v>0.90228736</v>
      </c>
      <c r="N450" s="164"/>
      <c r="O450" s="164"/>
      <c r="P450" s="164"/>
    </row>
    <row r="451" spans="1:16" ht="15" hidden="1">
      <c r="A451" s="134" t="s">
        <v>232</v>
      </c>
      <c r="B451" s="134"/>
      <c r="C451" s="134"/>
      <c r="D451" s="134"/>
      <c r="E451" s="134"/>
      <c r="F451" s="132" t="s">
        <v>233</v>
      </c>
      <c r="G451" s="132" t="s">
        <v>271</v>
      </c>
      <c r="H451" s="132"/>
      <c r="I451" s="133">
        <v>0</v>
      </c>
      <c r="J451" s="133">
        <f t="shared" si="43"/>
        <v>0</v>
      </c>
      <c r="K451" s="133">
        <f t="shared" si="44"/>
        <v>0</v>
      </c>
      <c r="L451" s="1">
        <v>0.90228736</v>
      </c>
      <c r="M451" s="1">
        <v>0.90228736</v>
      </c>
      <c r="N451" s="164"/>
      <c r="O451" s="164"/>
      <c r="P451" s="164"/>
    </row>
    <row r="452" spans="1:16" ht="15" hidden="1">
      <c r="A452" s="134" t="s">
        <v>232</v>
      </c>
      <c r="B452" s="134"/>
      <c r="C452" s="134"/>
      <c r="D452" s="134"/>
      <c r="E452" s="134"/>
      <c r="F452" s="132" t="s">
        <v>233</v>
      </c>
      <c r="G452" s="132" t="s">
        <v>236</v>
      </c>
      <c r="H452" s="132"/>
      <c r="I452" s="133">
        <v>0</v>
      </c>
      <c r="J452" s="133">
        <f t="shared" si="43"/>
        <v>0</v>
      </c>
      <c r="K452" s="133">
        <f t="shared" si="44"/>
        <v>0</v>
      </c>
      <c r="L452" s="1">
        <v>0.90228736</v>
      </c>
      <c r="M452" s="1">
        <v>0.90228736</v>
      </c>
      <c r="N452" s="164"/>
      <c r="O452" s="164"/>
      <c r="P452" s="164"/>
    </row>
    <row r="453" spans="1:13" ht="15.75">
      <c r="A453" s="206" t="s">
        <v>245</v>
      </c>
      <c r="B453" s="188" t="s">
        <v>270</v>
      </c>
      <c r="C453" s="188" t="s">
        <v>13</v>
      </c>
      <c r="D453" s="188" t="s">
        <v>268</v>
      </c>
      <c r="E453" s="188" t="s">
        <v>229</v>
      </c>
      <c r="F453" s="188" t="s">
        <v>246</v>
      </c>
      <c r="G453" s="188" t="s">
        <v>247</v>
      </c>
      <c r="H453" s="188"/>
      <c r="I453" s="189">
        <v>34.56</v>
      </c>
      <c r="J453" s="189">
        <f t="shared" si="43"/>
        <v>31.1830511616</v>
      </c>
      <c r="K453" s="189">
        <f t="shared" si="44"/>
        <v>31.1830511616</v>
      </c>
      <c r="L453" s="1">
        <v>0.90228736</v>
      </c>
      <c r="M453" s="1">
        <v>0.90228736</v>
      </c>
    </row>
    <row r="454" spans="1:13" ht="15.75">
      <c r="A454" s="191" t="s">
        <v>234</v>
      </c>
      <c r="B454" s="188" t="s">
        <v>270</v>
      </c>
      <c r="C454" s="188" t="s">
        <v>13</v>
      </c>
      <c r="D454" s="188" t="s">
        <v>268</v>
      </c>
      <c r="E454" s="188">
        <v>9980020400</v>
      </c>
      <c r="F454" s="188" t="s">
        <v>235</v>
      </c>
      <c r="G454" s="188"/>
      <c r="H454" s="188"/>
      <c r="I454" s="189">
        <f>I455+I456+I457</f>
        <v>537.067</v>
      </c>
      <c r="J454" s="189">
        <f t="shared" si="43"/>
        <v>484.58876557312</v>
      </c>
      <c r="K454" s="189">
        <f t="shared" si="44"/>
        <v>484.58876557312</v>
      </c>
      <c r="L454" s="1">
        <v>0.90228736</v>
      </c>
      <c r="M454" s="1">
        <v>0.90228736</v>
      </c>
    </row>
    <row r="455" spans="1:16" ht="15" hidden="1">
      <c r="A455" s="134" t="s">
        <v>232</v>
      </c>
      <c r="B455" s="134"/>
      <c r="C455" s="134"/>
      <c r="D455" s="134"/>
      <c r="E455" s="134"/>
      <c r="F455" s="132" t="s">
        <v>235</v>
      </c>
      <c r="G455" s="132" t="s">
        <v>236</v>
      </c>
      <c r="H455" s="132"/>
      <c r="I455" s="133">
        <v>397.457</v>
      </c>
      <c r="J455" s="133">
        <f t="shared" si="43"/>
        <v>358.62042724352</v>
      </c>
      <c r="K455" s="133">
        <f t="shared" si="44"/>
        <v>358.62042724352</v>
      </c>
      <c r="L455" s="1">
        <v>0.90228736</v>
      </c>
      <c r="M455" s="1">
        <v>0.90228736</v>
      </c>
      <c r="N455" s="164"/>
      <c r="O455" s="164"/>
      <c r="P455" s="164"/>
    </row>
    <row r="456" spans="1:16" ht="15" hidden="1">
      <c r="A456" s="134" t="s">
        <v>232</v>
      </c>
      <c r="B456" s="134"/>
      <c r="C456" s="134"/>
      <c r="D456" s="134"/>
      <c r="E456" s="134"/>
      <c r="F456" s="132" t="s">
        <v>235</v>
      </c>
      <c r="G456" s="132" t="s">
        <v>237</v>
      </c>
      <c r="H456" s="132"/>
      <c r="I456" s="133">
        <v>100</v>
      </c>
      <c r="J456" s="133">
        <f t="shared" si="43"/>
        <v>90.228736</v>
      </c>
      <c r="K456" s="133">
        <f t="shared" si="44"/>
        <v>90.228736</v>
      </c>
      <c r="L456" s="1">
        <v>0.90228736</v>
      </c>
      <c r="M456" s="1">
        <v>0.90228736</v>
      </c>
      <c r="N456" s="164"/>
      <c r="O456" s="164"/>
      <c r="P456" s="164"/>
    </row>
    <row r="457" spans="1:16" ht="15" hidden="1">
      <c r="A457" s="134" t="s">
        <v>232</v>
      </c>
      <c r="B457" s="134"/>
      <c r="C457" s="134"/>
      <c r="D457" s="134"/>
      <c r="E457" s="134"/>
      <c r="F457" s="132" t="s">
        <v>235</v>
      </c>
      <c r="G457" s="132" t="s">
        <v>238</v>
      </c>
      <c r="H457" s="132"/>
      <c r="I457" s="133">
        <v>39.61</v>
      </c>
      <c r="J457" s="133">
        <f t="shared" si="43"/>
        <v>35.7396023296</v>
      </c>
      <c r="K457" s="133">
        <f t="shared" si="44"/>
        <v>35.7396023296</v>
      </c>
      <c r="L457" s="1">
        <v>0.90228736</v>
      </c>
      <c r="M457" s="1">
        <v>0.90228736</v>
      </c>
      <c r="N457" s="164"/>
      <c r="O457" s="164"/>
      <c r="P457" s="164"/>
    </row>
    <row r="458" ht="15">
      <c r="A458" s="155"/>
    </row>
    <row r="459" spans="1:11" ht="15">
      <c r="A459" s="155"/>
      <c r="I459" s="101"/>
      <c r="J459" s="101"/>
      <c r="K459" s="101"/>
    </row>
    <row r="460" spans="1:11" ht="15">
      <c r="A460" s="155"/>
      <c r="I460" s="157"/>
      <c r="J460" s="101"/>
      <c r="K460" s="157"/>
    </row>
    <row r="461" spans="1:11" ht="15">
      <c r="A461" s="155"/>
      <c r="I461" s="101"/>
      <c r="J461" s="101"/>
      <c r="K461" s="101"/>
    </row>
    <row r="462" spans="1:11" ht="15">
      <c r="A462" s="155"/>
      <c r="I462" s="101" t="e">
        <f>I287+I267+I262+I260+I258+I256+#REF!+I368+I172+I169+I162+I153+I132+I116+I79+I60+I53+I45+I39</f>
        <v>#REF!</v>
      </c>
      <c r="J462" s="101" t="e">
        <f>J287+J267+J262+J260+J258+J256+#REF!+J368+J172+J169+J162+J153+J132+J116+J79+J60+J53+J45+J39</f>
        <v>#REF!</v>
      </c>
      <c r="K462" s="101" t="e">
        <f>K287+K267+K262+K260+K258+K256+#REF!+K368+K172+K169+K162+K153+K132+K116+K79+K60+K53+K45+K39</f>
        <v>#REF!</v>
      </c>
    </row>
    <row r="463" spans="1:6" ht="15">
      <c r="A463" s="155"/>
      <c r="E463" s="158"/>
      <c r="F463" s="158"/>
    </row>
    <row r="464" spans="1:6" ht="15">
      <c r="A464" s="155"/>
      <c r="E464" s="158"/>
      <c r="F464" s="158"/>
    </row>
    <row r="465" spans="1:12" ht="15">
      <c r="A465" s="155"/>
      <c r="E465" s="158"/>
      <c r="F465" s="158"/>
      <c r="I465" s="101"/>
      <c r="K465" s="101"/>
      <c r="L465" s="101"/>
    </row>
    <row r="466" spans="1:6" ht="15">
      <c r="A466" s="155"/>
      <c r="E466" s="158"/>
      <c r="F466" s="158"/>
    </row>
    <row r="467" spans="1:6" ht="15">
      <c r="A467" s="155"/>
      <c r="E467" s="158"/>
      <c r="F467" s="158"/>
    </row>
    <row r="468" spans="1:6" ht="15">
      <c r="A468" s="155"/>
      <c r="E468" s="158"/>
      <c r="F468" s="158"/>
    </row>
    <row r="469" spans="1:6" ht="15">
      <c r="A469" s="155"/>
      <c r="E469" s="159"/>
      <c r="F469" s="158"/>
    </row>
    <row r="470" spans="1:16" ht="15">
      <c r="A470" s="155"/>
      <c r="E470" s="159"/>
      <c r="F470" s="158"/>
      <c r="O470" s="106"/>
      <c r="P470" s="106"/>
    </row>
    <row r="471" spans="1:16" ht="15">
      <c r="A471" s="155"/>
      <c r="E471" s="159"/>
      <c r="F471" s="158"/>
      <c r="O471" s="106"/>
      <c r="P471" s="106"/>
    </row>
    <row r="472" spans="1:16" ht="15">
      <c r="A472" s="155"/>
      <c r="E472" s="159"/>
      <c r="F472" s="158"/>
      <c r="O472" s="106"/>
      <c r="P472" s="106"/>
    </row>
    <row r="473" spans="1:16" ht="15">
      <c r="A473" s="155" t="s">
        <v>490</v>
      </c>
      <c r="I473" s="101">
        <f>I17+I18+I295+I296+I305+I306+I21+I22+I40+I41+I46+I47+I447+I448+I310+I311+I313+I314+I68+I69+I437+I438+I90+I91+I326+I327+I133+I134+I139+I140+I154+I155+I174+I175+I179+I180+I198+I199+I203+I204+I224+I225+I235+I236+I339+I340+I418+I419+I369+I370+I372+I373+I395+I396+I404+I405+I249+I250+I269+I270+I356+I357</f>
        <v>775651.0540329998</v>
      </c>
      <c r="J473" s="1">
        <f>I473/'[1]Лист4'!D62</f>
        <v>0.7509624056419237</v>
      </c>
      <c r="O473" s="106"/>
      <c r="P473" s="106"/>
    </row>
    <row r="474" spans="1:16" ht="15">
      <c r="A474" s="155" t="s">
        <v>491</v>
      </c>
      <c r="O474" s="106"/>
      <c r="P474" s="106"/>
    </row>
    <row r="475" spans="1:16" ht="15">
      <c r="A475" s="155" t="s">
        <v>492</v>
      </c>
      <c r="O475" s="106"/>
      <c r="P475" s="106"/>
    </row>
    <row r="476" spans="1:16" ht="15">
      <c r="A476" s="155" t="s">
        <v>493</v>
      </c>
      <c r="O476" s="106"/>
      <c r="P476" s="106"/>
    </row>
    <row r="477" spans="1:16" ht="15">
      <c r="A477" s="155" t="s">
        <v>494</v>
      </c>
      <c r="O477" s="106"/>
      <c r="P477" s="106"/>
    </row>
    <row r="478" spans="1:16" ht="15">
      <c r="A478" s="155" t="s">
        <v>495</v>
      </c>
      <c r="O478" s="106"/>
      <c r="P478" s="106"/>
    </row>
  </sheetData>
  <sheetProtection/>
  <mergeCells count="199">
    <mergeCell ref="E472:F472"/>
    <mergeCell ref="A95:E95"/>
    <mergeCell ref="A101:E101"/>
    <mergeCell ref="A100:E100"/>
    <mergeCell ref="A99:E99"/>
    <mergeCell ref="E466:F466"/>
    <mergeCell ref="E467:F467"/>
    <mergeCell ref="E468:F468"/>
    <mergeCell ref="E469:F469"/>
    <mergeCell ref="E470:F470"/>
    <mergeCell ref="E471:F471"/>
    <mergeCell ref="A455:E455"/>
    <mergeCell ref="A456:E456"/>
    <mergeCell ref="A457:E457"/>
    <mergeCell ref="E463:F463"/>
    <mergeCell ref="E464:F464"/>
    <mergeCell ref="E465:F465"/>
    <mergeCell ref="A441:E441"/>
    <mergeCell ref="A442:E442"/>
    <mergeCell ref="A443:E443"/>
    <mergeCell ref="A450:E450"/>
    <mergeCell ref="A451:E451"/>
    <mergeCell ref="A452:E452"/>
    <mergeCell ref="A423:E423"/>
    <mergeCell ref="A426:E426"/>
    <mergeCell ref="A427:E427"/>
    <mergeCell ref="A428:E428"/>
    <mergeCell ref="A429:E429"/>
    <mergeCell ref="A430:E430"/>
    <mergeCell ref="A409:E409"/>
    <mergeCell ref="A410:E410"/>
    <mergeCell ref="A411:E411"/>
    <mergeCell ref="A412:E412"/>
    <mergeCell ref="A421:E421"/>
    <mergeCell ref="A422:E422"/>
    <mergeCell ref="A393:E393"/>
    <mergeCell ref="A394:E394"/>
    <mergeCell ref="A399:E399"/>
    <mergeCell ref="A400:E400"/>
    <mergeCell ref="A401:E401"/>
    <mergeCell ref="A408:E408"/>
    <mergeCell ref="A381:E381"/>
    <mergeCell ref="A382:E382"/>
    <mergeCell ref="A383:E383"/>
    <mergeCell ref="A384:E384"/>
    <mergeCell ref="A385:E385"/>
    <mergeCell ref="A392:E392"/>
    <mergeCell ref="A361:E361"/>
    <mergeCell ref="A362:E362"/>
    <mergeCell ref="A375:E375"/>
    <mergeCell ref="A376:E376"/>
    <mergeCell ref="A379:E379"/>
    <mergeCell ref="A380:E380"/>
    <mergeCell ref="A344:E344"/>
    <mergeCell ref="A347:E347"/>
    <mergeCell ref="A348:E348"/>
    <mergeCell ref="A349:E349"/>
    <mergeCell ref="A350:E350"/>
    <mergeCell ref="A360:E360"/>
    <mergeCell ref="A331:E331"/>
    <mergeCell ref="A332:E332"/>
    <mergeCell ref="A333:E333"/>
    <mergeCell ref="A334:E334"/>
    <mergeCell ref="A342:E342"/>
    <mergeCell ref="A343:E343"/>
    <mergeCell ref="A303:E303"/>
    <mergeCell ref="A316:E316"/>
    <mergeCell ref="A319:E319"/>
    <mergeCell ref="A320:E320"/>
    <mergeCell ref="A321:E321"/>
    <mergeCell ref="A330:E330"/>
    <mergeCell ref="A274:E274"/>
    <mergeCell ref="A279:E279"/>
    <mergeCell ref="A298:E298"/>
    <mergeCell ref="A300:E300"/>
    <mergeCell ref="A301:E301"/>
    <mergeCell ref="A302:E302"/>
    <mergeCell ref="A243:E243"/>
    <mergeCell ref="A244:E244"/>
    <mergeCell ref="A245:E245"/>
    <mergeCell ref="A266:E266"/>
    <mergeCell ref="A272:E272"/>
    <mergeCell ref="A273:E273"/>
    <mergeCell ref="A227:E227"/>
    <mergeCell ref="A235:E235"/>
    <mergeCell ref="A236:E236"/>
    <mergeCell ref="A237:E237"/>
    <mergeCell ref="A238:E238"/>
    <mergeCell ref="A241:E241"/>
    <mergeCell ref="A219:E219"/>
    <mergeCell ref="A220:E220"/>
    <mergeCell ref="A221:E221"/>
    <mergeCell ref="A224:E224"/>
    <mergeCell ref="A225:E225"/>
    <mergeCell ref="A226:E226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198:E198"/>
    <mergeCell ref="A199:E199"/>
    <mergeCell ref="A203:E203"/>
    <mergeCell ref="A204:E204"/>
    <mergeCell ref="A205:E205"/>
    <mergeCell ref="A206:E206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4:E174"/>
    <mergeCell ref="A175:E175"/>
    <mergeCell ref="A176:E176"/>
    <mergeCell ref="A179:E179"/>
    <mergeCell ref="A180:E180"/>
    <mergeCell ref="A183:E183"/>
    <mergeCell ref="A162:E162"/>
    <mergeCell ref="A163:E163"/>
    <mergeCell ref="A166:E166"/>
    <mergeCell ref="A167:E167"/>
    <mergeCell ref="A168:E168"/>
    <mergeCell ref="A171:E171"/>
    <mergeCell ref="A149:E149"/>
    <mergeCell ref="A150:E150"/>
    <mergeCell ref="A154:E154"/>
    <mergeCell ref="A155:E155"/>
    <mergeCell ref="A158:E158"/>
    <mergeCell ref="A159:E159"/>
    <mergeCell ref="A143:E143"/>
    <mergeCell ref="A144:E144"/>
    <mergeCell ref="A145:E145"/>
    <mergeCell ref="A146:E146"/>
    <mergeCell ref="A147:E147"/>
    <mergeCell ref="A148:E148"/>
    <mergeCell ref="A135:E135"/>
    <mergeCell ref="A136:E136"/>
    <mergeCell ref="A139:E139"/>
    <mergeCell ref="A140:E140"/>
    <mergeCell ref="A141:E141"/>
    <mergeCell ref="A142:E142"/>
    <mergeCell ref="A122:E122"/>
    <mergeCell ref="A123:E123"/>
    <mergeCell ref="A124:E124"/>
    <mergeCell ref="A125:E125"/>
    <mergeCell ref="A133:E133"/>
    <mergeCell ref="A134:E134"/>
    <mergeCell ref="A104:E104"/>
    <mergeCell ref="A105:E105"/>
    <mergeCell ref="A109:E109"/>
    <mergeCell ref="A117:E117"/>
    <mergeCell ref="A118:E118"/>
    <mergeCell ref="A119:E119"/>
    <mergeCell ref="A74:E74"/>
    <mergeCell ref="A75:E75"/>
    <mergeCell ref="A68:E68"/>
    <mergeCell ref="A69:E69"/>
    <mergeCell ref="A70:E70"/>
    <mergeCell ref="A71:E71"/>
    <mergeCell ref="A72:E72"/>
    <mergeCell ref="A73:E73"/>
    <mergeCell ref="A49:E49"/>
    <mergeCell ref="A50:E50"/>
    <mergeCell ref="A62:E62"/>
    <mergeCell ref="A63:E63"/>
    <mergeCell ref="A64:E64"/>
    <mergeCell ref="A65:E65"/>
    <mergeCell ref="A31:E31"/>
    <mergeCell ref="A32:E32"/>
    <mergeCell ref="A33:E33"/>
    <mergeCell ref="A34:E34"/>
    <mergeCell ref="A43:E43"/>
    <mergeCell ref="A44:E44"/>
    <mergeCell ref="A9:K9"/>
    <mergeCell ref="A24:E24"/>
    <mergeCell ref="A25:E25"/>
    <mergeCell ref="A28:E28"/>
    <mergeCell ref="A29:E29"/>
    <mergeCell ref="A30:E30"/>
    <mergeCell ref="A2:K2"/>
    <mergeCell ref="A3:K3"/>
    <mergeCell ref="A4:K4"/>
    <mergeCell ref="A5:K5"/>
    <mergeCell ref="A7:K7"/>
    <mergeCell ref="A8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50.8515625" style="2" customWidth="1"/>
    <col min="2" max="2" width="12.421875" style="1" bestFit="1" customWidth="1"/>
    <col min="3" max="4" width="9.421875" style="1" bestFit="1" customWidth="1"/>
    <col min="5" max="5" width="9.140625" style="1" customWidth="1"/>
  </cols>
  <sheetData>
    <row r="1" ht="15">
      <c r="A1" s="223"/>
    </row>
    <row r="2" spans="1:4" ht="15">
      <c r="A2" s="224" t="s">
        <v>516</v>
      </c>
      <c r="B2" s="224"/>
      <c r="C2" s="224"/>
      <c r="D2" s="224"/>
    </row>
    <row r="3" spans="1:4" ht="15">
      <c r="A3" s="4" t="s">
        <v>206</v>
      </c>
      <c r="B3" s="4"/>
      <c r="C3" s="4"/>
      <c r="D3" s="4"/>
    </row>
    <row r="4" spans="1:4" ht="15">
      <c r="A4" s="4" t="s">
        <v>4</v>
      </c>
      <c r="B4" s="4"/>
      <c r="C4" s="4"/>
      <c r="D4" s="4"/>
    </row>
    <row r="5" spans="1:4" ht="15">
      <c r="A5" s="4" t="s">
        <v>5</v>
      </c>
      <c r="B5" s="4"/>
      <c r="C5" s="4"/>
      <c r="D5" s="4"/>
    </row>
    <row r="7" spans="1:4" ht="16.5">
      <c r="A7" s="42" t="s">
        <v>517</v>
      </c>
      <c r="B7" s="42"/>
      <c r="C7" s="42"/>
      <c r="D7" s="42"/>
    </row>
    <row r="8" ht="15.75">
      <c r="A8" s="225"/>
    </row>
    <row r="9" spans="1:4" ht="15">
      <c r="A9" s="177" t="s">
        <v>518</v>
      </c>
      <c r="B9" s="177" t="s">
        <v>126</v>
      </c>
      <c r="C9" s="226" t="s">
        <v>127</v>
      </c>
      <c r="D9" s="226" t="s">
        <v>128</v>
      </c>
    </row>
    <row r="10" spans="1:4" ht="15">
      <c r="A10" s="227">
        <v>1</v>
      </c>
      <c r="B10" s="227">
        <v>2</v>
      </c>
      <c r="C10" s="228">
        <v>3</v>
      </c>
      <c r="D10" s="228">
        <v>4</v>
      </c>
    </row>
    <row r="11" spans="1:4" ht="15">
      <c r="A11" s="229" t="s">
        <v>519</v>
      </c>
      <c r="B11" s="230">
        <v>2611.756</v>
      </c>
      <c r="C11" s="230">
        <v>2089.42</v>
      </c>
      <c r="D11" s="230">
        <f>C11</f>
        <v>2089.42</v>
      </c>
    </row>
    <row r="12" spans="1:4" ht="15">
      <c r="A12" s="229" t="s">
        <v>520</v>
      </c>
      <c r="B12" s="230">
        <v>2508.56</v>
      </c>
      <c r="C12" s="230">
        <v>2006.863</v>
      </c>
      <c r="D12" s="230">
        <f aca="true" t="shared" si="0" ref="D12:D36">C12</f>
        <v>2006.863</v>
      </c>
    </row>
    <row r="13" spans="1:4" ht="15">
      <c r="A13" s="229" t="s">
        <v>521</v>
      </c>
      <c r="B13" s="230">
        <v>2266.392</v>
      </c>
      <c r="C13" s="230">
        <v>1813.127</v>
      </c>
      <c r="D13" s="230">
        <f t="shared" si="0"/>
        <v>1813.127</v>
      </c>
    </row>
    <row r="14" spans="1:4" ht="15">
      <c r="A14" s="229" t="s">
        <v>522</v>
      </c>
      <c r="B14" s="230">
        <v>2386.36</v>
      </c>
      <c r="C14" s="230">
        <v>1909.102</v>
      </c>
      <c r="D14" s="230">
        <f t="shared" si="0"/>
        <v>1909.102</v>
      </c>
    </row>
    <row r="15" spans="1:4" ht="15">
      <c r="A15" s="229" t="s">
        <v>523</v>
      </c>
      <c r="B15" s="230">
        <v>1690.102</v>
      </c>
      <c r="C15" s="230">
        <v>1352.092</v>
      </c>
      <c r="D15" s="230">
        <f t="shared" si="0"/>
        <v>1352.092</v>
      </c>
    </row>
    <row r="16" spans="1:4" ht="15">
      <c r="A16" s="229" t="s">
        <v>524</v>
      </c>
      <c r="B16" s="230">
        <v>3460.487</v>
      </c>
      <c r="C16" s="230">
        <v>2768.41</v>
      </c>
      <c r="D16" s="230">
        <f t="shared" si="0"/>
        <v>2768.41</v>
      </c>
    </row>
    <row r="17" spans="1:4" ht="15">
      <c r="A17" s="229" t="s">
        <v>525</v>
      </c>
      <c r="B17" s="230">
        <v>2786.889</v>
      </c>
      <c r="C17" s="230">
        <v>2229.528</v>
      </c>
      <c r="D17" s="230">
        <f t="shared" si="0"/>
        <v>2229.528</v>
      </c>
    </row>
    <row r="18" spans="1:4" ht="15">
      <c r="A18" s="229" t="s">
        <v>526</v>
      </c>
      <c r="B18" s="230">
        <v>2077.805</v>
      </c>
      <c r="C18" s="230">
        <v>1662.256</v>
      </c>
      <c r="D18" s="230">
        <f t="shared" si="0"/>
        <v>1662.256</v>
      </c>
    </row>
    <row r="19" spans="1:4" ht="15">
      <c r="A19" s="229" t="s">
        <v>527</v>
      </c>
      <c r="B19" s="230">
        <v>2401.46</v>
      </c>
      <c r="C19" s="230">
        <v>1921.182</v>
      </c>
      <c r="D19" s="230">
        <f t="shared" si="0"/>
        <v>1921.182</v>
      </c>
    </row>
    <row r="20" spans="1:4" ht="15">
      <c r="A20" s="229" t="s">
        <v>528</v>
      </c>
      <c r="B20" s="230">
        <v>4532.415</v>
      </c>
      <c r="C20" s="230">
        <v>3625.959</v>
      </c>
      <c r="D20" s="230">
        <f t="shared" si="0"/>
        <v>3625.959</v>
      </c>
    </row>
    <row r="21" spans="1:4" ht="15">
      <c r="A21" s="229" t="s">
        <v>529</v>
      </c>
      <c r="B21" s="230">
        <v>2304.612</v>
      </c>
      <c r="C21" s="230">
        <v>1843.703</v>
      </c>
      <c r="D21" s="230">
        <f t="shared" si="0"/>
        <v>1843.703</v>
      </c>
    </row>
    <row r="22" spans="1:4" ht="15">
      <c r="A22" s="229" t="s">
        <v>530</v>
      </c>
      <c r="B22" s="230">
        <v>2230.16</v>
      </c>
      <c r="C22" s="230">
        <v>1784.141</v>
      </c>
      <c r="D22" s="230">
        <f t="shared" si="0"/>
        <v>1784.141</v>
      </c>
    </row>
    <row r="23" spans="1:4" ht="15">
      <c r="A23" s="229" t="s">
        <v>531</v>
      </c>
      <c r="B23" s="230">
        <v>4011.627</v>
      </c>
      <c r="C23" s="230">
        <v>3209.326</v>
      </c>
      <c r="D23" s="230">
        <f t="shared" si="0"/>
        <v>3209.326</v>
      </c>
    </row>
    <row r="24" spans="1:4" ht="15">
      <c r="A24" s="229" t="s">
        <v>532</v>
      </c>
      <c r="B24" s="230">
        <v>2497.701</v>
      </c>
      <c r="C24" s="230">
        <v>1998.176</v>
      </c>
      <c r="D24" s="230">
        <f t="shared" si="0"/>
        <v>1998.176</v>
      </c>
    </row>
    <row r="25" spans="1:4" ht="15">
      <c r="A25" s="229" t="s">
        <v>533</v>
      </c>
      <c r="B25" s="230">
        <v>2163.915</v>
      </c>
      <c r="C25" s="230">
        <v>1731.145</v>
      </c>
      <c r="D25" s="230">
        <f t="shared" si="0"/>
        <v>1731.145</v>
      </c>
    </row>
    <row r="26" spans="1:4" ht="15">
      <c r="A26" s="229" t="s">
        <v>534</v>
      </c>
      <c r="B26" s="230">
        <v>2817.036</v>
      </c>
      <c r="C26" s="230">
        <v>2253.646</v>
      </c>
      <c r="D26" s="230">
        <f t="shared" si="0"/>
        <v>2253.646</v>
      </c>
    </row>
    <row r="27" spans="1:4" ht="15">
      <c r="A27" s="229" t="s">
        <v>535</v>
      </c>
      <c r="B27" s="230">
        <v>2584.244</v>
      </c>
      <c r="C27" s="230">
        <v>2067.411</v>
      </c>
      <c r="D27" s="230">
        <f t="shared" si="0"/>
        <v>2067.411</v>
      </c>
    </row>
    <row r="28" spans="1:4" ht="15">
      <c r="A28" s="229" t="s">
        <v>536</v>
      </c>
      <c r="B28" s="230">
        <v>2351.859</v>
      </c>
      <c r="C28" s="230">
        <v>1881.501</v>
      </c>
      <c r="D28" s="230">
        <f t="shared" si="0"/>
        <v>1881.501</v>
      </c>
    </row>
    <row r="29" spans="1:4" ht="15">
      <c r="A29" s="229" t="s">
        <v>537</v>
      </c>
      <c r="B29" s="230">
        <v>1842.818</v>
      </c>
      <c r="C29" s="230">
        <v>1474.265</v>
      </c>
      <c r="D29" s="230">
        <f t="shared" si="0"/>
        <v>1474.265</v>
      </c>
    </row>
    <row r="30" spans="1:4" ht="15">
      <c r="A30" s="229" t="s">
        <v>538</v>
      </c>
      <c r="B30" s="230">
        <v>2452.417</v>
      </c>
      <c r="C30" s="230">
        <v>1961.948</v>
      </c>
      <c r="D30" s="230">
        <f t="shared" si="0"/>
        <v>1961.948</v>
      </c>
    </row>
    <row r="31" spans="1:4" ht="15">
      <c r="A31" s="229" t="s">
        <v>539</v>
      </c>
      <c r="B31" s="230">
        <v>2502.094</v>
      </c>
      <c r="C31" s="230">
        <v>2001.69</v>
      </c>
      <c r="D31" s="230">
        <f t="shared" si="0"/>
        <v>2001.69</v>
      </c>
    </row>
    <row r="32" spans="1:4" ht="15">
      <c r="A32" s="229" t="s">
        <v>540</v>
      </c>
      <c r="B32" s="230">
        <v>1977.748</v>
      </c>
      <c r="C32" s="230">
        <v>1582.21</v>
      </c>
      <c r="D32" s="230">
        <f t="shared" si="0"/>
        <v>1582.21</v>
      </c>
    </row>
    <row r="33" spans="1:4" ht="15">
      <c r="A33" s="229" t="s">
        <v>541</v>
      </c>
      <c r="B33" s="230">
        <v>2708.271</v>
      </c>
      <c r="C33" s="230">
        <v>2166.633</v>
      </c>
      <c r="D33" s="230">
        <f t="shared" si="0"/>
        <v>2166.633</v>
      </c>
    </row>
    <row r="34" spans="1:4" ht="15">
      <c r="A34" s="229" t="s">
        <v>542</v>
      </c>
      <c r="B34" s="230">
        <v>1977.59</v>
      </c>
      <c r="C34" s="230">
        <v>1582.084</v>
      </c>
      <c r="D34" s="230">
        <f t="shared" si="0"/>
        <v>1582.084</v>
      </c>
    </row>
    <row r="35" spans="1:4" ht="15">
      <c r="A35" s="229" t="s">
        <v>543</v>
      </c>
      <c r="B35" s="230">
        <v>2295.496</v>
      </c>
      <c r="C35" s="230">
        <v>1836.411</v>
      </c>
      <c r="D35" s="230">
        <f t="shared" si="0"/>
        <v>1836.411</v>
      </c>
    </row>
    <row r="36" spans="1:4" ht="15">
      <c r="A36" s="229" t="s">
        <v>544</v>
      </c>
      <c r="B36" s="230">
        <v>4022.186</v>
      </c>
      <c r="C36" s="230">
        <v>3217.773</v>
      </c>
      <c r="D36" s="230">
        <f t="shared" si="0"/>
        <v>3217.773</v>
      </c>
    </row>
    <row r="37" spans="1:4" ht="15">
      <c r="A37" s="46" t="s">
        <v>0</v>
      </c>
      <c r="B37" s="231">
        <f>SUM(B11:B36)</f>
        <v>67461.99999999999</v>
      </c>
      <c r="C37" s="231">
        <f>SUM(C11:C36)</f>
        <v>53970.002</v>
      </c>
      <c r="D37" s="231">
        <f>SUM(D11:D36)</f>
        <v>53970.002</v>
      </c>
    </row>
    <row r="39" spans="2:4" ht="15">
      <c r="B39" s="232"/>
      <c r="C39" s="232"/>
      <c r="D39" s="232"/>
    </row>
    <row r="41" ht="15">
      <c r="C41" s="232"/>
    </row>
  </sheetData>
  <sheetProtection/>
  <mergeCells count="5"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54.00390625" style="243" customWidth="1"/>
    <col min="2" max="4" width="9.140625" style="1" customWidth="1"/>
  </cols>
  <sheetData>
    <row r="1" spans="1:4" ht="15">
      <c r="A1" s="3" t="s">
        <v>545</v>
      </c>
      <c r="B1" s="3"/>
      <c r="C1" s="3"/>
      <c r="D1" s="3"/>
    </row>
    <row r="2" spans="1:4" ht="15">
      <c r="A2" s="4" t="s">
        <v>3</v>
      </c>
      <c r="B2" s="4"/>
      <c r="C2" s="4"/>
      <c r="D2" s="4"/>
    </row>
    <row r="3" spans="1:4" ht="15">
      <c r="A3" s="4" t="s">
        <v>4</v>
      </c>
      <c r="B3" s="4"/>
      <c r="C3" s="4"/>
      <c r="D3" s="4"/>
    </row>
    <row r="4" spans="1:4" ht="15">
      <c r="A4" s="4" t="s">
        <v>5</v>
      </c>
      <c r="B4" s="4"/>
      <c r="C4" s="4"/>
      <c r="D4" s="4"/>
    </row>
    <row r="5" ht="15">
      <c r="A5" s="233"/>
    </row>
    <row r="6" ht="15">
      <c r="A6" s="234"/>
    </row>
    <row r="7" spans="1:4" ht="15.75">
      <c r="A7" s="235" t="s">
        <v>546</v>
      </c>
      <c r="B7" s="235"/>
      <c r="C7" s="235"/>
      <c r="D7" s="235"/>
    </row>
    <row r="8" spans="1:4" ht="15.75">
      <c r="A8" s="235" t="s">
        <v>547</v>
      </c>
      <c r="B8" s="235"/>
      <c r="C8" s="235"/>
      <c r="D8" s="235"/>
    </row>
    <row r="9" spans="1:4" ht="15.75">
      <c r="A9" s="235" t="s">
        <v>548</v>
      </c>
      <c r="B9" s="235"/>
      <c r="C9" s="235"/>
      <c r="D9" s="235"/>
    </row>
    <row r="10" spans="1:4" ht="15.75">
      <c r="A10" s="235" t="s">
        <v>549</v>
      </c>
      <c r="B10" s="235"/>
      <c r="C10" s="235"/>
      <c r="D10" s="235"/>
    </row>
    <row r="11" ht="15">
      <c r="A11" s="234"/>
    </row>
    <row r="12" spans="1:4" ht="31.5">
      <c r="A12" s="236" t="s">
        <v>550</v>
      </c>
      <c r="B12" s="237" t="s">
        <v>126</v>
      </c>
      <c r="C12" s="237" t="s">
        <v>127</v>
      </c>
      <c r="D12" s="237" t="s">
        <v>128</v>
      </c>
    </row>
    <row r="13" spans="1:4" ht="18.75">
      <c r="A13" s="238">
        <v>1</v>
      </c>
      <c r="B13" s="239">
        <v>2</v>
      </c>
      <c r="C13" s="239">
        <v>3</v>
      </c>
      <c r="D13" s="239">
        <v>4</v>
      </c>
    </row>
    <row r="14" spans="1:4" ht="18.75">
      <c r="A14" s="240" t="s">
        <v>551</v>
      </c>
      <c r="B14" s="241">
        <v>0.80803</v>
      </c>
      <c r="C14" s="241">
        <v>0.541</v>
      </c>
      <c r="D14" s="241">
        <f>C14</f>
        <v>0.541</v>
      </c>
    </row>
    <row r="15" spans="1:4" ht="18.75">
      <c r="A15" s="240" t="s">
        <v>552</v>
      </c>
      <c r="B15" s="241">
        <v>0.89179</v>
      </c>
      <c r="C15" s="241">
        <v>0.597</v>
      </c>
      <c r="D15" s="241">
        <f aca="true" t="shared" si="0" ref="D15:D39">C15</f>
        <v>0.597</v>
      </c>
    </row>
    <row r="16" spans="1:4" ht="18.75">
      <c r="A16" s="240" t="s">
        <v>553</v>
      </c>
      <c r="B16" s="241">
        <v>0.90019</v>
      </c>
      <c r="C16" s="241">
        <v>0.603</v>
      </c>
      <c r="D16" s="241">
        <f t="shared" si="0"/>
        <v>0.603</v>
      </c>
    </row>
    <row r="17" spans="1:4" ht="18.75">
      <c r="A17" s="240" t="s">
        <v>554</v>
      </c>
      <c r="B17" s="241">
        <v>0.73519</v>
      </c>
      <c r="C17" s="241">
        <v>0.492</v>
      </c>
      <c r="D17" s="241">
        <f t="shared" si="0"/>
        <v>0.492</v>
      </c>
    </row>
    <row r="18" spans="1:4" ht="18.75">
      <c r="A18" s="240" t="s">
        <v>555</v>
      </c>
      <c r="B18" s="241">
        <v>0.69908</v>
      </c>
      <c r="C18" s="241">
        <v>0.468</v>
      </c>
      <c r="D18" s="241">
        <f t="shared" si="0"/>
        <v>0.468</v>
      </c>
    </row>
    <row r="19" spans="1:4" ht="18.75">
      <c r="A19" s="240" t="s">
        <v>556</v>
      </c>
      <c r="B19" s="241">
        <v>1.15574</v>
      </c>
      <c r="C19" s="241">
        <v>0.774</v>
      </c>
      <c r="D19" s="241">
        <f t="shared" si="0"/>
        <v>0.774</v>
      </c>
    </row>
    <row r="20" spans="1:4" ht="18.75">
      <c r="A20" s="240" t="s">
        <v>557</v>
      </c>
      <c r="B20" s="241">
        <v>0.73215</v>
      </c>
      <c r="C20" s="241">
        <v>0.49</v>
      </c>
      <c r="D20" s="241">
        <f t="shared" si="0"/>
        <v>0.49</v>
      </c>
    </row>
    <row r="21" spans="1:4" ht="18.75">
      <c r="A21" s="240" t="s">
        <v>558</v>
      </c>
      <c r="B21" s="241">
        <v>0.84229</v>
      </c>
      <c r="C21" s="241">
        <v>0.564</v>
      </c>
      <c r="D21" s="241">
        <f t="shared" si="0"/>
        <v>0.564</v>
      </c>
    </row>
    <row r="22" spans="1:4" ht="18.75">
      <c r="A22" s="240" t="s">
        <v>559</v>
      </c>
      <c r="B22" s="241">
        <v>0.82671</v>
      </c>
      <c r="C22" s="241">
        <v>0.553</v>
      </c>
      <c r="D22" s="241">
        <f t="shared" si="0"/>
        <v>0.553</v>
      </c>
    </row>
    <row r="23" spans="1:4" ht="18.75">
      <c r="A23" s="240" t="s">
        <v>560</v>
      </c>
      <c r="B23" s="241">
        <v>0.85551</v>
      </c>
      <c r="C23" s="241">
        <v>0.573</v>
      </c>
      <c r="D23" s="241">
        <f t="shared" si="0"/>
        <v>0.573</v>
      </c>
    </row>
    <row r="24" spans="1:4" ht="18.75">
      <c r="A24" s="240" t="s">
        <v>561</v>
      </c>
      <c r="B24" s="241">
        <v>1.4566</v>
      </c>
      <c r="C24" s="241">
        <v>0.975</v>
      </c>
      <c r="D24" s="241">
        <f t="shared" si="0"/>
        <v>0.975</v>
      </c>
    </row>
    <row r="25" spans="1:4" ht="18.75">
      <c r="A25" s="240" t="s">
        <v>562</v>
      </c>
      <c r="B25" s="241">
        <v>0.84219</v>
      </c>
      <c r="C25" s="241">
        <v>0.564</v>
      </c>
      <c r="D25" s="241">
        <f t="shared" si="0"/>
        <v>0.564</v>
      </c>
    </row>
    <row r="26" spans="1:4" ht="18.75">
      <c r="A26" s="240" t="s">
        <v>563</v>
      </c>
      <c r="B26" s="241">
        <v>0.72398</v>
      </c>
      <c r="C26" s="241">
        <v>0.485</v>
      </c>
      <c r="D26" s="241">
        <f t="shared" si="0"/>
        <v>0.485</v>
      </c>
    </row>
    <row r="27" spans="1:4" ht="18.75">
      <c r="A27" s="240" t="s">
        <v>564</v>
      </c>
      <c r="B27" s="241">
        <v>0.84051</v>
      </c>
      <c r="C27" s="241">
        <v>0.563</v>
      </c>
      <c r="D27" s="241">
        <f t="shared" si="0"/>
        <v>0.563</v>
      </c>
    </row>
    <row r="28" spans="1:4" ht="18.75">
      <c r="A28" s="240" t="s">
        <v>565</v>
      </c>
      <c r="B28" s="241">
        <v>0.40831</v>
      </c>
      <c r="C28" s="241">
        <v>0.273</v>
      </c>
      <c r="D28" s="241">
        <f t="shared" si="0"/>
        <v>0.273</v>
      </c>
    </row>
    <row r="29" spans="1:4" ht="18.75">
      <c r="A29" s="240" t="s">
        <v>566</v>
      </c>
      <c r="B29" s="241">
        <v>0.83882</v>
      </c>
      <c r="C29" s="241">
        <v>0.562</v>
      </c>
      <c r="D29" s="241">
        <f t="shared" si="0"/>
        <v>0.562</v>
      </c>
    </row>
    <row r="30" spans="1:4" ht="18.75">
      <c r="A30" s="240" t="s">
        <v>567</v>
      </c>
      <c r="B30" s="241">
        <v>0.26354</v>
      </c>
      <c r="C30" s="241">
        <v>0.176</v>
      </c>
      <c r="D30" s="241">
        <f t="shared" si="0"/>
        <v>0.176</v>
      </c>
    </row>
    <row r="31" spans="1:4" ht="18.75">
      <c r="A31" s="240" t="s">
        <v>568</v>
      </c>
      <c r="B31" s="241">
        <v>0.6824</v>
      </c>
      <c r="C31" s="241">
        <v>0.457</v>
      </c>
      <c r="D31" s="241">
        <f t="shared" si="0"/>
        <v>0.457</v>
      </c>
    </row>
    <row r="32" spans="1:4" ht="18.75">
      <c r="A32" s="240" t="s">
        <v>569</v>
      </c>
      <c r="B32" s="241">
        <v>1.5178</v>
      </c>
      <c r="C32" s="241">
        <v>1.016</v>
      </c>
      <c r="D32" s="241">
        <f t="shared" si="0"/>
        <v>1.016</v>
      </c>
    </row>
    <row r="33" spans="1:4" ht="18.75">
      <c r="A33" s="240" t="s">
        <v>570</v>
      </c>
      <c r="B33" s="241">
        <v>0.9027</v>
      </c>
      <c r="C33" s="241">
        <v>0.604</v>
      </c>
      <c r="D33" s="241">
        <f t="shared" si="0"/>
        <v>0.604</v>
      </c>
    </row>
    <row r="34" spans="1:4" ht="18.75">
      <c r="A34" s="240" t="s">
        <v>571</v>
      </c>
      <c r="B34" s="241">
        <v>0.7524</v>
      </c>
      <c r="C34" s="241">
        <v>0.504</v>
      </c>
      <c r="D34" s="241">
        <f t="shared" si="0"/>
        <v>0.504</v>
      </c>
    </row>
    <row r="35" spans="1:4" ht="18.75">
      <c r="A35" s="240" t="s">
        <v>572</v>
      </c>
      <c r="B35" s="241">
        <v>0.85223</v>
      </c>
      <c r="C35" s="241">
        <v>0.571</v>
      </c>
      <c r="D35" s="241">
        <f t="shared" si="0"/>
        <v>0.571</v>
      </c>
    </row>
    <row r="36" spans="1:4" ht="18.75">
      <c r="A36" s="240" t="s">
        <v>573</v>
      </c>
      <c r="B36" s="241">
        <v>0.81547</v>
      </c>
      <c r="C36" s="241">
        <v>0.546</v>
      </c>
      <c r="D36" s="241">
        <f t="shared" si="0"/>
        <v>0.546</v>
      </c>
    </row>
    <row r="37" spans="1:4" ht="18.75">
      <c r="A37" s="240" t="s">
        <v>574</v>
      </c>
      <c r="B37" s="241">
        <v>0.81311</v>
      </c>
      <c r="C37" s="241">
        <v>0.544</v>
      </c>
      <c r="D37" s="241">
        <f t="shared" si="0"/>
        <v>0.544</v>
      </c>
    </row>
    <row r="38" spans="1:4" ht="18.75">
      <c r="A38" s="240" t="s">
        <v>575</v>
      </c>
      <c r="B38" s="241">
        <v>0.86203</v>
      </c>
      <c r="C38" s="241">
        <v>0.577</v>
      </c>
      <c r="D38" s="241">
        <f t="shared" si="0"/>
        <v>0.577</v>
      </c>
    </row>
    <row r="39" spans="1:4" ht="18.75">
      <c r="A39" s="240" t="s">
        <v>576</v>
      </c>
      <c r="B39" s="241">
        <v>0.51064</v>
      </c>
      <c r="C39" s="241">
        <v>0.342</v>
      </c>
      <c r="D39" s="241">
        <f t="shared" si="0"/>
        <v>0.342</v>
      </c>
    </row>
    <row r="40" ht="15.75">
      <c r="A40" s="242"/>
    </row>
  </sheetData>
  <sheetProtection/>
  <mergeCells count="8">
    <mergeCell ref="A9:D9"/>
    <mergeCell ref="A10:D10"/>
    <mergeCell ref="A1:D1"/>
    <mergeCell ref="A2:D2"/>
    <mergeCell ref="A3:D3"/>
    <mergeCell ref="A4:D4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APPPOOL\svod20</dc:creator>
  <cp:keywords/>
  <dc:description/>
  <cp:lastModifiedBy>Пользователь Windows</cp:lastModifiedBy>
  <cp:lastPrinted>2023-01-16T12:48:31Z</cp:lastPrinted>
  <dcterms:created xsi:type="dcterms:W3CDTF">2023-01-16T11:34:31Z</dcterms:created>
  <dcterms:modified xsi:type="dcterms:W3CDTF">2023-01-16T14:18:29Z</dcterms:modified>
  <cp:category/>
  <cp:version/>
  <cp:contentType/>
  <cp:contentStatus/>
</cp:coreProperties>
</file>