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FAD5CBEA-F0B5-4E79-9197-CC1566E82D21}" xr6:coauthVersionLast="43" xr6:coauthVersionMax="43" xr10:uidLastSave="{00000000-0000-0000-0000-000000000000}"/>
  <bookViews>
    <workbookView xWindow="-120" yWindow="-120" windowWidth="20640" windowHeight="11160" activeTab="3" xr2:uid="{00000000-000D-0000-FFFF-FFFF00000000}"/>
  </bookViews>
  <sheets>
    <sheet name="Лист4" sheetId="4" r:id="rId1"/>
    <sheet name="Лист5 (2)" sheetId="11" r:id="rId2"/>
    <sheet name="Лист6" sheetId="6" r:id="rId3"/>
    <sheet name="Лист7 (2)" sheetId="12" r:id="rId4"/>
    <sheet name="Лист1" sheetId="13" r:id="rId5"/>
  </sheets>
  <definedNames>
    <definedName name="_xlnm.Print_Area" localSheetId="1">'Лист5 (2)'!$A$1:$L$332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70" i="11" l="1"/>
  <c r="J270" i="11"/>
  <c r="K226" i="12"/>
  <c r="L226" i="12"/>
  <c r="J226" i="12"/>
  <c r="L234" i="12"/>
  <c r="K234" i="12"/>
  <c r="J234" i="12"/>
  <c r="I234" i="12"/>
  <c r="H234" i="12"/>
  <c r="L259" i="11"/>
  <c r="K259" i="11"/>
  <c r="J259" i="11"/>
  <c r="J267" i="11"/>
  <c r="L267" i="11" s="1"/>
  <c r="L26" i="12" l="1"/>
  <c r="K26" i="12"/>
  <c r="J26" i="12"/>
  <c r="I26" i="12"/>
  <c r="H26" i="12"/>
  <c r="K27" i="11"/>
  <c r="J34" i="11"/>
  <c r="L34" i="11" s="1"/>
  <c r="P14" i="11" l="1"/>
  <c r="K281" i="12"/>
  <c r="I281" i="12"/>
  <c r="H281" i="12"/>
  <c r="J169" i="11"/>
  <c r="L169" i="11" s="1"/>
  <c r="L281" i="12" s="1"/>
  <c r="J281" i="12" l="1"/>
  <c r="K17" i="6"/>
  <c r="I17" i="6"/>
  <c r="H17" i="6"/>
  <c r="K168" i="11"/>
  <c r="K160" i="11" s="1"/>
  <c r="K323" i="12" l="1"/>
  <c r="I323" i="12"/>
  <c r="H323" i="12"/>
  <c r="K216" i="11"/>
  <c r="J226" i="11"/>
  <c r="L226" i="11" s="1"/>
  <c r="L323" i="12" s="1"/>
  <c r="J323" i="12" l="1"/>
  <c r="K151" i="12"/>
  <c r="J151" i="12"/>
  <c r="J150" i="12" s="1"/>
  <c r="I150" i="12"/>
  <c r="H150" i="12"/>
  <c r="J331" i="11"/>
  <c r="L331" i="11" s="1"/>
  <c r="L330" i="11" s="1"/>
  <c r="K330" i="11"/>
  <c r="I330" i="11"/>
  <c r="H330" i="11"/>
  <c r="L151" i="12" l="1"/>
  <c r="L150" i="12" s="1"/>
  <c r="K150" i="12"/>
  <c r="J330" i="11"/>
  <c r="K97" i="12" l="1"/>
  <c r="K96" i="12" s="1"/>
  <c r="J97" i="12"/>
  <c r="J96" i="12" s="1"/>
  <c r="I97" i="12"/>
  <c r="I96" i="12" s="1"/>
  <c r="H97" i="12"/>
  <c r="H96" i="12" s="1"/>
  <c r="J131" i="11"/>
  <c r="L131" i="11" s="1"/>
  <c r="L130" i="11" s="1"/>
  <c r="K130" i="11"/>
  <c r="I130" i="11"/>
  <c r="H130" i="11"/>
  <c r="L97" i="12" l="1"/>
  <c r="L96" i="12" s="1"/>
  <c r="J130" i="11"/>
  <c r="K126" i="12"/>
  <c r="J126" i="12"/>
  <c r="I126" i="12"/>
  <c r="H126" i="12"/>
  <c r="K291" i="11"/>
  <c r="J293" i="11"/>
  <c r="K277" i="12"/>
  <c r="I277" i="12"/>
  <c r="H277" i="12"/>
  <c r="K278" i="12"/>
  <c r="I278" i="12"/>
  <c r="H278" i="12"/>
  <c r="J166" i="11"/>
  <c r="L166" i="11" s="1"/>
  <c r="L278" i="12" s="1"/>
  <c r="J165" i="11"/>
  <c r="L165" i="11" s="1"/>
  <c r="L277" i="12" s="1"/>
  <c r="K196" i="12"/>
  <c r="I196" i="12"/>
  <c r="H196" i="12"/>
  <c r="K311" i="11"/>
  <c r="J319" i="11"/>
  <c r="L319" i="11" s="1"/>
  <c r="L196" i="12" s="1"/>
  <c r="J277" i="12" l="1"/>
  <c r="J196" i="12"/>
  <c r="J278" i="12"/>
  <c r="L293" i="11"/>
  <c r="J17" i="6"/>
  <c r="K57" i="12"/>
  <c r="I57" i="12"/>
  <c r="H57" i="12"/>
  <c r="I81" i="11"/>
  <c r="K81" i="11"/>
  <c r="H81" i="11"/>
  <c r="J83" i="11"/>
  <c r="L83" i="11" s="1"/>
  <c r="L57" i="12" s="1"/>
  <c r="K178" i="11"/>
  <c r="K101" i="12"/>
  <c r="I101" i="12"/>
  <c r="H101" i="12"/>
  <c r="J197" i="11"/>
  <c r="J101" i="12" s="1"/>
  <c r="K93" i="12"/>
  <c r="I93" i="12"/>
  <c r="H93" i="12"/>
  <c r="K123" i="11"/>
  <c r="J127" i="11"/>
  <c r="L127" i="11" s="1"/>
  <c r="L93" i="12" s="1"/>
  <c r="L126" i="12" l="1"/>
  <c r="L17" i="6"/>
  <c r="J57" i="12"/>
  <c r="J93" i="12"/>
  <c r="L197" i="11"/>
  <c r="L101" i="12" s="1"/>
  <c r="K197" i="12"/>
  <c r="I197" i="12"/>
  <c r="H197" i="12"/>
  <c r="J320" i="11"/>
  <c r="L320" i="11" s="1"/>
  <c r="L197" i="12" s="1"/>
  <c r="K115" i="12"/>
  <c r="I115" i="12"/>
  <c r="H115" i="12"/>
  <c r="J269" i="11"/>
  <c r="L269" i="11" s="1"/>
  <c r="I100" i="12"/>
  <c r="I99" i="12" s="1"/>
  <c r="K100" i="12"/>
  <c r="K99" i="12" s="1"/>
  <c r="H100" i="12"/>
  <c r="H99" i="12" s="1"/>
  <c r="J196" i="11"/>
  <c r="L196" i="11" s="1"/>
  <c r="L100" i="12" s="1"/>
  <c r="L99" i="12" s="1"/>
  <c r="K117" i="11"/>
  <c r="K87" i="12"/>
  <c r="J87" i="12"/>
  <c r="L121" i="11"/>
  <c r="L87" i="12" s="1"/>
  <c r="K288" i="12"/>
  <c r="I288" i="12"/>
  <c r="H288" i="12"/>
  <c r="J176" i="11"/>
  <c r="L176" i="11" s="1"/>
  <c r="L288" i="12" s="1"/>
  <c r="K186" i="12"/>
  <c r="I186" i="12"/>
  <c r="H186" i="12"/>
  <c r="K208" i="11"/>
  <c r="J215" i="11"/>
  <c r="L215" i="11" s="1"/>
  <c r="L186" i="12" s="1"/>
  <c r="J115" i="12" l="1"/>
  <c r="L115" i="12" s="1"/>
  <c r="J197" i="12"/>
  <c r="J288" i="12"/>
  <c r="J186" i="12"/>
  <c r="J100" i="12"/>
  <c r="J99" i="12" s="1"/>
  <c r="K310" i="12"/>
  <c r="K311" i="12"/>
  <c r="K312" i="12"/>
  <c r="K309" i="12"/>
  <c r="J310" i="12"/>
  <c r="J311" i="12"/>
  <c r="J312" i="12"/>
  <c r="J309" i="12"/>
  <c r="I308" i="12"/>
  <c r="H308" i="12"/>
  <c r="I235" i="12"/>
  <c r="H235" i="12"/>
  <c r="K237" i="12"/>
  <c r="K238" i="12"/>
  <c r="K239" i="12"/>
  <c r="K240" i="12"/>
  <c r="K241" i="12"/>
  <c r="K242" i="12"/>
  <c r="K243" i="12"/>
  <c r="K236" i="12"/>
  <c r="J237" i="12"/>
  <c r="L237" i="12" s="1"/>
  <c r="J238" i="12"/>
  <c r="J239" i="12"/>
  <c r="J240" i="12"/>
  <c r="J241" i="12"/>
  <c r="J242" i="12"/>
  <c r="J243" i="12"/>
  <c r="J236" i="12"/>
  <c r="K117" i="12"/>
  <c r="K118" i="12"/>
  <c r="K119" i="12"/>
  <c r="K116" i="12"/>
  <c r="J119" i="12"/>
  <c r="I119" i="12"/>
  <c r="H119" i="12"/>
  <c r="J118" i="12"/>
  <c r="I118" i="12"/>
  <c r="H118" i="12"/>
  <c r="J117" i="12"/>
  <c r="I117" i="12"/>
  <c r="H117" i="12"/>
  <c r="K270" i="11"/>
  <c r="J116" i="12"/>
  <c r="L286" i="11"/>
  <c r="L285" i="11"/>
  <c r="L278" i="11"/>
  <c r="L279" i="11"/>
  <c r="L276" i="11"/>
  <c r="L275" i="11"/>
  <c r="L277" i="11"/>
  <c r="L280" i="11"/>
  <c r="L282" i="11"/>
  <c r="L281" i="11"/>
  <c r="L284" i="11"/>
  <c r="L283" i="11"/>
  <c r="L274" i="11"/>
  <c r="L273" i="11"/>
  <c r="L272" i="11"/>
  <c r="L271" i="11"/>
  <c r="L119" i="12" l="1"/>
  <c r="L311" i="12"/>
  <c r="L310" i="12"/>
  <c r="L118" i="12"/>
  <c r="L116" i="12"/>
  <c r="L117" i="12"/>
  <c r="L312" i="12"/>
  <c r="L239" i="12"/>
  <c r="L243" i="12"/>
  <c r="L240" i="12"/>
  <c r="L241" i="12"/>
  <c r="J235" i="12"/>
  <c r="L242" i="12"/>
  <c r="L238" i="12"/>
  <c r="L309" i="12"/>
  <c r="L236" i="12"/>
  <c r="K308" i="12"/>
  <c r="J308" i="12"/>
  <c r="K235" i="12"/>
  <c r="L308" i="12" l="1"/>
  <c r="L235" i="12"/>
  <c r="K86" i="12"/>
  <c r="J86" i="12"/>
  <c r="K85" i="12"/>
  <c r="J85" i="12"/>
  <c r="L120" i="11"/>
  <c r="L86" i="12" s="1"/>
  <c r="L119" i="11"/>
  <c r="L85" i="12" s="1"/>
  <c r="K23" i="6"/>
  <c r="K22" i="6"/>
  <c r="K21" i="6"/>
  <c r="K20" i="6"/>
  <c r="K19" i="6"/>
  <c r="K16" i="6"/>
  <c r="K15" i="6" s="1"/>
  <c r="K149" i="12"/>
  <c r="K148" i="12" s="1"/>
  <c r="K341" i="12"/>
  <c r="K340" i="12"/>
  <c r="K339" i="12"/>
  <c r="K338" i="12"/>
  <c r="K337" i="12"/>
  <c r="K336" i="12"/>
  <c r="K335" i="12"/>
  <c r="K334" i="12"/>
  <c r="K331" i="12"/>
  <c r="K330" i="12" s="1"/>
  <c r="K329" i="12" s="1"/>
  <c r="K328" i="12"/>
  <c r="K327" i="12"/>
  <c r="K326" i="12"/>
  <c r="K325" i="12"/>
  <c r="K324" i="12"/>
  <c r="K322" i="12"/>
  <c r="K321" i="12"/>
  <c r="K320" i="12"/>
  <c r="K319" i="12"/>
  <c r="K318" i="12"/>
  <c r="K317" i="12"/>
  <c r="K316" i="12"/>
  <c r="K315" i="12"/>
  <c r="K314" i="12"/>
  <c r="K307" i="12"/>
  <c r="K306" i="12"/>
  <c r="K305" i="12"/>
  <c r="K304" i="12"/>
  <c r="K303" i="12"/>
  <c r="K302" i="12"/>
  <c r="K301" i="12"/>
  <c r="K300" i="12"/>
  <c r="K299" i="12"/>
  <c r="K298" i="12"/>
  <c r="K297" i="12"/>
  <c r="K296" i="12"/>
  <c r="K295" i="12"/>
  <c r="K294" i="12"/>
  <c r="K293" i="12"/>
  <c r="K292" i="12"/>
  <c r="K291" i="12"/>
  <c r="K289" i="12"/>
  <c r="K287" i="12"/>
  <c r="K286" i="12"/>
  <c r="K285" i="12"/>
  <c r="K284" i="12"/>
  <c r="K283" i="12"/>
  <c r="K282" i="12"/>
  <c r="K280" i="12"/>
  <c r="K279" i="12"/>
  <c r="K276" i="12"/>
  <c r="K275" i="12"/>
  <c r="K274" i="12"/>
  <c r="K273" i="12"/>
  <c r="K271" i="12"/>
  <c r="K270" i="12"/>
  <c r="K269" i="12"/>
  <c r="K267" i="12"/>
  <c r="K266" i="12"/>
  <c r="K265" i="12"/>
  <c r="K264" i="12"/>
  <c r="K261" i="12"/>
  <c r="K260" i="12"/>
  <c r="K259" i="12"/>
  <c r="K258" i="12"/>
  <c r="K257" i="12"/>
  <c r="K256" i="12"/>
  <c r="K255" i="12"/>
  <c r="K254" i="12"/>
  <c r="K253" i="12"/>
  <c r="K252" i="12"/>
  <c r="K250" i="12"/>
  <c r="K249" i="12"/>
  <c r="K248" i="12"/>
  <c r="K247" i="12"/>
  <c r="K233" i="12"/>
  <c r="K232" i="12"/>
  <c r="K231" i="12"/>
  <c r="K230" i="12"/>
  <c r="K229" i="12"/>
  <c r="K228" i="12"/>
  <c r="K227" i="12"/>
  <c r="K225" i="12"/>
  <c r="K224" i="12"/>
  <c r="K223" i="12"/>
  <c r="K222" i="12"/>
  <c r="K221" i="12"/>
  <c r="K220" i="12"/>
  <c r="K218" i="12"/>
  <c r="K217" i="12"/>
  <c r="K216" i="12"/>
  <c r="K215" i="12"/>
  <c r="K214" i="12"/>
  <c r="K213" i="12"/>
  <c r="K212" i="12"/>
  <c r="K211" i="12"/>
  <c r="K210" i="12"/>
  <c r="K209" i="12"/>
  <c r="K208" i="12"/>
  <c r="K207" i="12"/>
  <c r="K206" i="12"/>
  <c r="K204" i="12"/>
  <c r="K203" i="12"/>
  <c r="K198" i="12"/>
  <c r="K195" i="12"/>
  <c r="K194" i="12"/>
  <c r="K193" i="12"/>
  <c r="K192" i="12"/>
  <c r="K191" i="12"/>
  <c r="K190" i="12"/>
  <c r="K189" i="12"/>
  <c r="K185" i="12"/>
  <c r="K184" i="12"/>
  <c r="K183" i="12"/>
  <c r="K182" i="12"/>
  <c r="K181" i="12"/>
  <c r="K180" i="12"/>
  <c r="K177" i="12"/>
  <c r="K176" i="12"/>
  <c r="K175" i="12"/>
  <c r="K174" i="12"/>
  <c r="K173" i="12"/>
  <c r="K172" i="12"/>
  <c r="K171" i="12"/>
  <c r="K168" i="12"/>
  <c r="K167" i="12"/>
  <c r="K165" i="12"/>
  <c r="K164" i="12"/>
  <c r="K163" i="12"/>
  <c r="K162" i="12"/>
  <c r="K159" i="12"/>
  <c r="K158" i="12"/>
  <c r="K157" i="12"/>
  <c r="K156" i="12"/>
  <c r="K155" i="12"/>
  <c r="K154" i="12"/>
  <c r="K153" i="12"/>
  <c r="K147" i="12"/>
  <c r="K146" i="12" s="1"/>
  <c r="K144" i="12"/>
  <c r="K143" i="12" s="1"/>
  <c r="K142" i="12" s="1"/>
  <c r="K141" i="12"/>
  <c r="K140" i="12"/>
  <c r="K139" i="12"/>
  <c r="K138" i="12"/>
  <c r="K137" i="12"/>
  <c r="K136" i="12"/>
  <c r="K135" i="12"/>
  <c r="K134" i="12"/>
  <c r="K131" i="12"/>
  <c r="K130" i="12"/>
  <c r="K129" i="12"/>
  <c r="K128" i="12"/>
  <c r="K125" i="12"/>
  <c r="K124" i="12" s="1"/>
  <c r="K122" i="12"/>
  <c r="K121" i="12"/>
  <c r="K114" i="12"/>
  <c r="K113" i="12" s="1"/>
  <c r="K111" i="12"/>
  <c r="K110" i="12" s="1"/>
  <c r="K109" i="12"/>
  <c r="K108" i="12"/>
  <c r="K107" i="12"/>
  <c r="K106" i="12"/>
  <c r="K103" i="12"/>
  <c r="K102" i="12" s="1"/>
  <c r="K95" i="12"/>
  <c r="K94" i="12" s="1"/>
  <c r="K92" i="12"/>
  <c r="K91" i="12"/>
  <c r="K90" i="12"/>
  <c r="K84" i="12"/>
  <c r="K82" i="12"/>
  <c r="K81" i="12"/>
  <c r="K78" i="12"/>
  <c r="K77" i="12"/>
  <c r="K76" i="12"/>
  <c r="K74" i="12"/>
  <c r="K73" i="12"/>
  <c r="K71" i="12"/>
  <c r="K70" i="12"/>
  <c r="K69" i="12"/>
  <c r="K68" i="12"/>
  <c r="K67" i="12"/>
  <c r="K66" i="12"/>
  <c r="K65" i="12"/>
  <c r="K62" i="12"/>
  <c r="K61" i="12" s="1"/>
  <c r="K60" i="12" s="1"/>
  <c r="K59" i="12"/>
  <c r="K58" i="12" s="1"/>
  <c r="K56" i="12"/>
  <c r="K55" i="12" s="1"/>
  <c r="K54" i="12"/>
  <c r="K53" i="12"/>
  <c r="K52" i="12"/>
  <c r="K49" i="12"/>
  <c r="K48" i="12" s="1"/>
  <c r="K47" i="12" s="1"/>
  <c r="K46" i="12"/>
  <c r="K45" i="12" s="1"/>
  <c r="K44" i="12" s="1"/>
  <c r="K43" i="12"/>
  <c r="K42" i="12"/>
  <c r="K41" i="12"/>
  <c r="K39" i="12"/>
  <c r="K38" i="12"/>
  <c r="K37" i="12"/>
  <c r="K36" i="12"/>
  <c r="K34" i="12"/>
  <c r="K33" i="12"/>
  <c r="K32" i="12"/>
  <c r="K31" i="12"/>
  <c r="K30" i="12"/>
  <c r="K29" i="12"/>
  <c r="K28" i="12"/>
  <c r="K27" i="12"/>
  <c r="K25" i="12"/>
  <c r="K24" i="12"/>
  <c r="K23" i="12"/>
  <c r="K22" i="12"/>
  <c r="K21" i="12"/>
  <c r="K20" i="12"/>
  <c r="K17" i="12"/>
  <c r="K16" i="12"/>
  <c r="K19" i="12" l="1"/>
  <c r="K272" i="12"/>
  <c r="K145" i="12"/>
  <c r="K313" i="12"/>
  <c r="K188" i="12"/>
  <c r="K187" i="12" s="1"/>
  <c r="K89" i="12"/>
  <c r="K88" i="12" s="1"/>
  <c r="K83" i="12"/>
  <c r="K179" i="12"/>
  <c r="K178" i="12" s="1"/>
  <c r="K205" i="12"/>
  <c r="K268" i="12"/>
  <c r="K290" i="12"/>
  <c r="K15" i="12"/>
  <c r="K246" i="12"/>
  <c r="K251" i="12"/>
  <c r="K72" i="12"/>
  <c r="K40" i="12"/>
  <c r="K80" i="12"/>
  <c r="K35" i="12"/>
  <c r="K263" i="12"/>
  <c r="K18" i="6"/>
  <c r="K14" i="6" s="1"/>
  <c r="K75" i="12"/>
  <c r="K105" i="12"/>
  <c r="K104" i="12" s="1"/>
  <c r="K98" i="12" s="1"/>
  <c r="K127" i="12"/>
  <c r="K123" i="12" s="1"/>
  <c r="K133" i="12"/>
  <c r="K132" i="12" s="1"/>
  <c r="K161" i="12"/>
  <c r="K202" i="12"/>
  <c r="K51" i="12"/>
  <c r="K50" i="12" s="1"/>
  <c r="K120" i="12"/>
  <c r="K112" i="12" s="1"/>
  <c r="K152" i="12"/>
  <c r="K166" i="12"/>
  <c r="K333" i="12"/>
  <c r="K332" i="12" s="1"/>
  <c r="K64" i="12"/>
  <c r="K170" i="12"/>
  <c r="K169" i="12" s="1"/>
  <c r="K219" i="12"/>
  <c r="K328" i="11"/>
  <c r="K326" i="11"/>
  <c r="K323" i="11"/>
  <c r="K322" i="11" s="1"/>
  <c r="K310" i="11"/>
  <c r="K301" i="11"/>
  <c r="K300" i="11" s="1"/>
  <c r="K294" i="11"/>
  <c r="K287" i="11"/>
  <c r="K252" i="11"/>
  <c r="K238" i="11"/>
  <c r="K235" i="11"/>
  <c r="K206" i="11"/>
  <c r="K201" i="11"/>
  <c r="K198" i="11"/>
  <c r="K156" i="11"/>
  <c r="K151" i="11"/>
  <c r="K139" i="11"/>
  <c r="K134" i="11"/>
  <c r="K128" i="11"/>
  <c r="K122" i="11" s="1"/>
  <c r="K114" i="11"/>
  <c r="K109" i="11"/>
  <c r="K106" i="11"/>
  <c r="K98" i="11"/>
  <c r="K95" i="11"/>
  <c r="K94" i="11" s="1"/>
  <c r="K86" i="11"/>
  <c r="K84" i="11"/>
  <c r="K77" i="11"/>
  <c r="K74" i="11"/>
  <c r="K73" i="11" s="1"/>
  <c r="K70" i="11"/>
  <c r="K65" i="11"/>
  <c r="K56" i="11"/>
  <c r="K53" i="11"/>
  <c r="K52" i="11" s="1"/>
  <c r="K48" i="11"/>
  <c r="K43" i="11"/>
  <c r="K18" i="11"/>
  <c r="K15" i="11"/>
  <c r="K325" i="11" l="1"/>
  <c r="K234" i="11"/>
  <c r="K233" i="11" s="1"/>
  <c r="K232" i="11" s="1"/>
  <c r="K97" i="11"/>
  <c r="K55" i="11"/>
  <c r="K79" i="12"/>
  <c r="K133" i="11"/>
  <c r="K290" i="11"/>
  <c r="K201" i="12"/>
  <c r="K245" i="12"/>
  <c r="K63" i="12"/>
  <c r="K18" i="12"/>
  <c r="K14" i="12" s="1"/>
  <c r="K160" i="12"/>
  <c r="K262" i="12"/>
  <c r="K244" i="12" s="1"/>
  <c r="K200" i="11"/>
  <c r="K150" i="11"/>
  <c r="K113" i="11"/>
  <c r="K76" i="11"/>
  <c r="K14" i="11"/>
  <c r="K26" i="11"/>
  <c r="I168" i="11"/>
  <c r="K200" i="12" l="1"/>
  <c r="K199" i="12" s="1"/>
  <c r="K13" i="12" s="1"/>
  <c r="K132" i="11"/>
  <c r="I194" i="11"/>
  <c r="K13" i="11" l="1"/>
  <c r="O13" i="11" s="1"/>
  <c r="O15" i="11" s="1"/>
  <c r="E40" i="4"/>
  <c r="G40" i="4"/>
  <c r="D40" i="4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M13" i="12" l="1"/>
  <c r="F43" i="4"/>
  <c r="H43" i="4" s="1"/>
  <c r="G66" i="4" l="1"/>
  <c r="G53" i="4"/>
  <c r="G50" i="4" s="1"/>
  <c r="G36" i="4"/>
  <c r="G32" i="4"/>
  <c r="G30" i="4"/>
  <c r="G28" i="4"/>
  <c r="G26" i="4"/>
  <c r="G23" i="4"/>
  <c r="G19" i="4"/>
  <c r="G17" i="4"/>
  <c r="G15" i="4"/>
  <c r="G25" i="4" l="1"/>
  <c r="G35" i="4"/>
  <c r="G34" i="4" s="1"/>
  <c r="G14" i="4"/>
  <c r="I302" i="12"/>
  <c r="H302" i="12"/>
  <c r="H178" i="11"/>
  <c r="J190" i="11"/>
  <c r="L190" i="11" s="1"/>
  <c r="L302" i="12" s="1"/>
  <c r="J302" i="12" l="1"/>
  <c r="G68" i="4"/>
  <c r="I147" i="11"/>
  <c r="I148" i="11"/>
  <c r="I267" i="12"/>
  <c r="H267" i="12"/>
  <c r="I266" i="12"/>
  <c r="H266" i="12"/>
  <c r="I151" i="11"/>
  <c r="H151" i="11"/>
  <c r="J155" i="11"/>
  <c r="J154" i="11"/>
  <c r="J266" i="12" l="1"/>
  <c r="L154" i="11"/>
  <c r="L266" i="12" s="1"/>
  <c r="J267" i="12"/>
  <c r="L155" i="11"/>
  <c r="L267" i="12" s="1"/>
  <c r="I139" i="12"/>
  <c r="H139" i="12"/>
  <c r="I301" i="11"/>
  <c r="H301" i="11"/>
  <c r="J307" i="11"/>
  <c r="L307" i="11" s="1"/>
  <c r="L139" i="12" s="1"/>
  <c r="J139" i="12" l="1"/>
  <c r="I268" i="11"/>
  <c r="H21" i="13" l="1"/>
  <c r="I283" i="12"/>
  <c r="H283" i="12"/>
  <c r="I282" i="12"/>
  <c r="H282" i="12"/>
  <c r="H160" i="11"/>
  <c r="J171" i="11"/>
  <c r="L171" i="11" s="1"/>
  <c r="L283" i="12" s="1"/>
  <c r="J170" i="11"/>
  <c r="L170" i="11" s="1"/>
  <c r="L282" i="12" l="1"/>
  <c r="J283" i="12"/>
  <c r="J282" i="12"/>
  <c r="I59" i="12"/>
  <c r="H58" i="12"/>
  <c r="J85" i="11"/>
  <c r="L85" i="11" s="1"/>
  <c r="L84" i="11" s="1"/>
  <c r="J84" i="11"/>
  <c r="I84" i="11"/>
  <c r="H84" i="11"/>
  <c r="I58" i="12" l="1"/>
  <c r="J59" i="12"/>
  <c r="L59" i="12" s="1"/>
  <c r="L58" i="12" s="1"/>
  <c r="I190" i="12"/>
  <c r="I191" i="12"/>
  <c r="I192" i="12"/>
  <c r="I193" i="12"/>
  <c r="I194" i="12"/>
  <c r="I195" i="12"/>
  <c r="I198" i="12"/>
  <c r="I189" i="12"/>
  <c r="H195" i="12"/>
  <c r="I311" i="11"/>
  <c r="H311" i="11"/>
  <c r="J318" i="11"/>
  <c r="L318" i="11" l="1"/>
  <c r="L195" i="12" s="1"/>
  <c r="I188" i="12"/>
  <c r="J195" i="12"/>
  <c r="I285" i="12"/>
  <c r="H285" i="12"/>
  <c r="J173" i="11"/>
  <c r="J285" i="12" l="1"/>
  <c r="L173" i="11"/>
  <c r="L285" i="12" s="1"/>
  <c r="I193" i="11"/>
  <c r="I178" i="11" s="1"/>
  <c r="I174" i="11" l="1"/>
  <c r="I160" i="11" s="1"/>
  <c r="I320" i="12"/>
  <c r="H320" i="12"/>
  <c r="I318" i="12"/>
  <c r="H318" i="12"/>
  <c r="H216" i="11"/>
  <c r="J223" i="11"/>
  <c r="J221" i="11"/>
  <c r="L221" i="11" s="1"/>
  <c r="L318" i="12" s="1"/>
  <c r="J318" i="12" l="1"/>
  <c r="J320" i="12"/>
  <c r="L223" i="11"/>
  <c r="L320" i="12" s="1"/>
  <c r="H289" i="12"/>
  <c r="I289" i="12"/>
  <c r="I229" i="11" l="1"/>
  <c r="I216" i="11" s="1"/>
  <c r="I297" i="12" l="1"/>
  <c r="H297" i="12"/>
  <c r="J185" i="11"/>
  <c r="L185" i="11" s="1"/>
  <c r="L297" i="12" s="1"/>
  <c r="I31" i="12"/>
  <c r="H31" i="12"/>
  <c r="I27" i="11"/>
  <c r="H27" i="11"/>
  <c r="J39" i="11"/>
  <c r="L39" i="11" s="1"/>
  <c r="L31" i="12" s="1"/>
  <c r="I139" i="11"/>
  <c r="I261" i="12"/>
  <c r="H261" i="12"/>
  <c r="H139" i="11"/>
  <c r="J149" i="11"/>
  <c r="J261" i="12" l="1"/>
  <c r="L149" i="11"/>
  <c r="L261" i="12" s="1"/>
  <c r="J31" i="12"/>
  <c r="J297" i="12"/>
  <c r="I287" i="12"/>
  <c r="H287" i="12"/>
  <c r="J175" i="11"/>
  <c r="J218" i="12"/>
  <c r="I218" i="12"/>
  <c r="H218" i="12"/>
  <c r="I238" i="11"/>
  <c r="H238" i="11"/>
  <c r="J251" i="11"/>
  <c r="L251" i="11" s="1"/>
  <c r="L218" i="12" s="1"/>
  <c r="I327" i="12"/>
  <c r="H327" i="12"/>
  <c r="J230" i="11"/>
  <c r="L230" i="11" s="1"/>
  <c r="I307" i="12"/>
  <c r="H307" i="12"/>
  <c r="J195" i="11"/>
  <c r="L195" i="11" s="1"/>
  <c r="L307" i="12" s="1"/>
  <c r="I159" i="12"/>
  <c r="H159" i="12"/>
  <c r="I18" i="11"/>
  <c r="H18" i="11"/>
  <c r="J25" i="11"/>
  <c r="L25" i="11" s="1"/>
  <c r="L159" i="12" s="1"/>
  <c r="I34" i="12"/>
  <c r="H34" i="12"/>
  <c r="J42" i="11"/>
  <c r="L42" i="11" s="1"/>
  <c r="L34" i="12" s="1"/>
  <c r="L327" i="12" l="1"/>
  <c r="J307" i="12"/>
  <c r="J327" i="12"/>
  <c r="J34" i="12"/>
  <c r="J287" i="12"/>
  <c r="L175" i="11"/>
  <c r="L287" i="12" s="1"/>
  <c r="J159" i="12"/>
  <c r="J149" i="12"/>
  <c r="L149" i="12" s="1"/>
  <c r="L148" i="12" s="1"/>
  <c r="I148" i="12"/>
  <c r="H148" i="12"/>
  <c r="J329" i="11"/>
  <c r="L329" i="11" s="1"/>
  <c r="L328" i="11" s="1"/>
  <c r="I328" i="11"/>
  <c r="H328" i="11"/>
  <c r="J328" i="11" l="1"/>
  <c r="J148" i="12"/>
  <c r="I114" i="12" l="1"/>
  <c r="H114" i="12"/>
  <c r="H113" i="12" s="1"/>
  <c r="J268" i="11"/>
  <c r="I92" i="12"/>
  <c r="H92" i="12"/>
  <c r="I91" i="12"/>
  <c r="H91" i="12"/>
  <c r="I123" i="11"/>
  <c r="H123" i="11"/>
  <c r="J126" i="11"/>
  <c r="J125" i="11"/>
  <c r="F42" i="4"/>
  <c r="H42" i="4" s="1"/>
  <c r="J91" i="12" l="1"/>
  <c r="L125" i="11"/>
  <c r="L91" i="12" s="1"/>
  <c r="J92" i="12"/>
  <c r="L126" i="11"/>
  <c r="L92" i="12" s="1"/>
  <c r="J114" i="12"/>
  <c r="L268" i="11"/>
  <c r="E66" i="4"/>
  <c r="D66" i="4"/>
  <c r="F67" i="4"/>
  <c r="J177" i="11"/>
  <c r="J113" i="12" l="1"/>
  <c r="L114" i="12"/>
  <c r="L113" i="12" s="1"/>
  <c r="L177" i="11"/>
  <c r="L289" i="12" s="1"/>
  <c r="J289" i="12"/>
  <c r="F66" i="4"/>
  <c r="H67" i="4"/>
  <c r="H66" i="4" s="1"/>
  <c r="I137" i="12"/>
  <c r="H137" i="12"/>
  <c r="I136" i="12"/>
  <c r="H136" i="12"/>
  <c r="J305" i="11"/>
  <c r="J304" i="11"/>
  <c r="L304" i="11" s="1"/>
  <c r="L136" i="12" s="1"/>
  <c r="I328" i="12"/>
  <c r="H328" i="12"/>
  <c r="J231" i="11"/>
  <c r="L231" i="11" s="1"/>
  <c r="L328" i="12" s="1"/>
  <c r="J327" i="11"/>
  <c r="L327" i="11" s="1"/>
  <c r="J324" i="11"/>
  <c r="L324" i="11" s="1"/>
  <c r="J321" i="11"/>
  <c r="L321" i="11" s="1"/>
  <c r="L198" i="12" s="1"/>
  <c r="J317" i="11"/>
  <c r="L317" i="11" s="1"/>
  <c r="L194" i="12" s="1"/>
  <c r="J316" i="11"/>
  <c r="L316" i="11" s="1"/>
  <c r="L193" i="12" s="1"/>
  <c r="J315" i="11"/>
  <c r="L315" i="11" s="1"/>
  <c r="J314" i="11"/>
  <c r="L314" i="11" s="1"/>
  <c r="L191" i="12" s="1"/>
  <c r="J313" i="11"/>
  <c r="L313" i="11" s="1"/>
  <c r="L190" i="12" s="1"/>
  <c r="J312" i="11"/>
  <c r="J311" i="11" s="1"/>
  <c r="J309" i="11"/>
  <c r="L309" i="11" s="1"/>
  <c r="L141" i="12" s="1"/>
  <c r="J308" i="11"/>
  <c r="L308" i="11" s="1"/>
  <c r="L140" i="12" s="1"/>
  <c r="J306" i="11"/>
  <c r="L306" i="11" s="1"/>
  <c r="L138" i="12" s="1"/>
  <c r="J303" i="11"/>
  <c r="L303" i="11" s="1"/>
  <c r="L135" i="12" s="1"/>
  <c r="J302" i="11"/>
  <c r="J299" i="11"/>
  <c r="L299" i="11" s="1"/>
  <c r="J298" i="11"/>
  <c r="L298" i="11" s="1"/>
  <c r="J297" i="11"/>
  <c r="L297" i="11" s="1"/>
  <c r="J296" i="11"/>
  <c r="L296" i="11" s="1"/>
  <c r="J295" i="11"/>
  <c r="L295" i="11" s="1"/>
  <c r="J292" i="11"/>
  <c r="J289" i="11"/>
  <c r="L289" i="11" s="1"/>
  <c r="L122" i="12" s="1"/>
  <c r="J288" i="11"/>
  <c r="L288" i="11" s="1"/>
  <c r="J266" i="11"/>
  <c r="L266" i="11" s="1"/>
  <c r="L233" i="12" s="1"/>
  <c r="J265" i="11"/>
  <c r="L265" i="11" s="1"/>
  <c r="L232" i="12" s="1"/>
  <c r="J264" i="11"/>
  <c r="L264" i="11" s="1"/>
  <c r="L231" i="12" s="1"/>
  <c r="J263" i="11"/>
  <c r="L263" i="11" s="1"/>
  <c r="L230" i="12" s="1"/>
  <c r="J262" i="11"/>
  <c r="L262" i="11" s="1"/>
  <c r="L229" i="12" s="1"/>
  <c r="J261" i="11"/>
  <c r="L261" i="11" s="1"/>
  <c r="L228" i="12" s="1"/>
  <c r="J260" i="11"/>
  <c r="L260" i="11" s="1"/>
  <c r="J258" i="11"/>
  <c r="L258" i="11" s="1"/>
  <c r="L225" i="12" s="1"/>
  <c r="J257" i="11"/>
  <c r="L257" i="11" s="1"/>
  <c r="L224" i="12" s="1"/>
  <c r="J256" i="11"/>
  <c r="L256" i="11" s="1"/>
  <c r="L223" i="12" s="1"/>
  <c r="J255" i="11"/>
  <c r="L255" i="11" s="1"/>
  <c r="J254" i="11"/>
  <c r="L254" i="11" s="1"/>
  <c r="L221" i="12" s="1"/>
  <c r="J253" i="11"/>
  <c r="L253" i="11" s="1"/>
  <c r="L220" i="12" s="1"/>
  <c r="J250" i="11"/>
  <c r="L250" i="11" s="1"/>
  <c r="L217" i="12" s="1"/>
  <c r="J249" i="11"/>
  <c r="L249" i="11" s="1"/>
  <c r="L216" i="12" s="1"/>
  <c r="J248" i="11"/>
  <c r="L248" i="11" s="1"/>
  <c r="L215" i="12" s="1"/>
  <c r="J247" i="11"/>
  <c r="L247" i="11" s="1"/>
  <c r="L214" i="12" s="1"/>
  <c r="J246" i="11"/>
  <c r="L246" i="11" s="1"/>
  <c r="L213" i="12" s="1"/>
  <c r="J245" i="11"/>
  <c r="L245" i="11" s="1"/>
  <c r="L212" i="12" s="1"/>
  <c r="J244" i="11"/>
  <c r="L244" i="11" s="1"/>
  <c r="L211" i="12" s="1"/>
  <c r="J243" i="11"/>
  <c r="L243" i="11" s="1"/>
  <c r="L210" i="12" s="1"/>
  <c r="J242" i="11"/>
  <c r="L242" i="11" s="1"/>
  <c r="L209" i="12" s="1"/>
  <c r="J241" i="11"/>
  <c r="L241" i="11" s="1"/>
  <c r="L208" i="12" s="1"/>
  <c r="J240" i="11"/>
  <c r="L240" i="11" s="1"/>
  <c r="L207" i="12" s="1"/>
  <c r="J239" i="11"/>
  <c r="L239" i="11" s="1"/>
  <c r="J237" i="11"/>
  <c r="L237" i="11" s="1"/>
  <c r="L204" i="12" s="1"/>
  <c r="J236" i="11"/>
  <c r="L236" i="11" s="1"/>
  <c r="J229" i="11"/>
  <c r="L229" i="11" s="1"/>
  <c r="L326" i="12" s="1"/>
  <c r="J228" i="11"/>
  <c r="L228" i="11" s="1"/>
  <c r="L325" i="12" s="1"/>
  <c r="J227" i="11"/>
  <c r="L227" i="11" s="1"/>
  <c r="L324" i="12" s="1"/>
  <c r="J225" i="11"/>
  <c r="L225" i="11" s="1"/>
  <c r="L322" i="12" s="1"/>
  <c r="J224" i="11"/>
  <c r="L224" i="11" s="1"/>
  <c r="L321" i="12" s="1"/>
  <c r="J222" i="11"/>
  <c r="L222" i="11" s="1"/>
  <c r="L319" i="12" s="1"/>
  <c r="J220" i="11"/>
  <c r="L220" i="11" s="1"/>
  <c r="L317" i="12" s="1"/>
  <c r="J219" i="11"/>
  <c r="L219" i="11" s="1"/>
  <c r="L316" i="12" s="1"/>
  <c r="J218" i="11"/>
  <c r="L218" i="11" s="1"/>
  <c r="L315" i="12" s="1"/>
  <c r="J217" i="11"/>
  <c r="J214" i="11"/>
  <c r="L214" i="11" s="1"/>
  <c r="L185" i="12" s="1"/>
  <c r="J213" i="11"/>
  <c r="L213" i="11" s="1"/>
  <c r="L184" i="12" s="1"/>
  <c r="J212" i="11"/>
  <c r="L212" i="11" s="1"/>
  <c r="L183" i="12" s="1"/>
  <c r="J211" i="11"/>
  <c r="L211" i="11" s="1"/>
  <c r="L182" i="12" s="1"/>
  <c r="J210" i="11"/>
  <c r="L210" i="11" s="1"/>
  <c r="L181" i="12" s="1"/>
  <c r="J209" i="11"/>
  <c r="J207" i="11"/>
  <c r="L207" i="11" s="1"/>
  <c r="J205" i="11"/>
  <c r="L205" i="11" s="1"/>
  <c r="L109" i="12" s="1"/>
  <c r="J204" i="11"/>
  <c r="L204" i="11" s="1"/>
  <c r="L108" i="12" s="1"/>
  <c r="J203" i="11"/>
  <c r="L203" i="11" s="1"/>
  <c r="J202" i="11"/>
  <c r="L202" i="11" s="1"/>
  <c r="L106" i="12" s="1"/>
  <c r="J199" i="11"/>
  <c r="L199" i="11" s="1"/>
  <c r="J194" i="11"/>
  <c r="J193" i="11"/>
  <c r="L193" i="11" s="1"/>
  <c r="L305" i="12" s="1"/>
  <c r="J192" i="11"/>
  <c r="L192" i="11" s="1"/>
  <c r="L304" i="12" s="1"/>
  <c r="J191" i="11"/>
  <c r="L191" i="11" s="1"/>
  <c r="L303" i="12" s="1"/>
  <c r="J189" i="11"/>
  <c r="L189" i="11" s="1"/>
  <c r="L301" i="12" s="1"/>
  <c r="J188" i="11"/>
  <c r="L188" i="11" s="1"/>
  <c r="L300" i="12" s="1"/>
  <c r="J187" i="11"/>
  <c r="L187" i="11" s="1"/>
  <c r="L299" i="12" s="1"/>
  <c r="J186" i="11"/>
  <c r="L186" i="11" s="1"/>
  <c r="L298" i="12" s="1"/>
  <c r="J184" i="11"/>
  <c r="L184" i="11" s="1"/>
  <c r="L296" i="12" s="1"/>
  <c r="J183" i="11"/>
  <c r="L183" i="11" s="1"/>
  <c r="L295" i="12" s="1"/>
  <c r="J182" i="11"/>
  <c r="L182" i="11" s="1"/>
  <c r="L294" i="12" s="1"/>
  <c r="J181" i="11"/>
  <c r="L181" i="11" s="1"/>
  <c r="J180" i="11"/>
  <c r="L180" i="11" s="1"/>
  <c r="L292" i="12" s="1"/>
  <c r="J179" i="11"/>
  <c r="J174" i="11"/>
  <c r="L174" i="11" s="1"/>
  <c r="J172" i="11"/>
  <c r="L172" i="11" s="1"/>
  <c r="L284" i="12" s="1"/>
  <c r="J168" i="11"/>
  <c r="L168" i="11" s="1"/>
  <c r="L280" i="12" s="1"/>
  <c r="J167" i="11"/>
  <c r="L167" i="11" s="1"/>
  <c r="L279" i="12" s="1"/>
  <c r="J164" i="11"/>
  <c r="L164" i="11" s="1"/>
  <c r="L276" i="12" s="1"/>
  <c r="J163" i="11"/>
  <c r="L163" i="11" s="1"/>
  <c r="L275" i="12" s="1"/>
  <c r="J162" i="11"/>
  <c r="L162" i="11" s="1"/>
  <c r="L274" i="12" s="1"/>
  <c r="J161" i="11"/>
  <c r="J160" i="11" s="1"/>
  <c r="J159" i="11"/>
  <c r="L159" i="11" s="1"/>
  <c r="L271" i="12" s="1"/>
  <c r="J158" i="11"/>
  <c r="L158" i="11" s="1"/>
  <c r="J157" i="11"/>
  <c r="L157" i="11" s="1"/>
  <c r="L269" i="12" s="1"/>
  <c r="J153" i="11"/>
  <c r="J152" i="11"/>
  <c r="L152" i="11" s="1"/>
  <c r="L264" i="12" s="1"/>
  <c r="J148" i="11"/>
  <c r="L148" i="11" s="1"/>
  <c r="L260" i="12" s="1"/>
  <c r="J147" i="11"/>
  <c r="L147" i="11" s="1"/>
  <c r="J146" i="11"/>
  <c r="L146" i="11" s="1"/>
  <c r="L258" i="12" s="1"/>
  <c r="J145" i="11"/>
  <c r="L145" i="11" s="1"/>
  <c r="L257" i="12" s="1"/>
  <c r="J144" i="11"/>
  <c r="L144" i="11" s="1"/>
  <c r="L256" i="12" s="1"/>
  <c r="J143" i="11"/>
  <c r="L143" i="11" s="1"/>
  <c r="L255" i="12" s="1"/>
  <c r="J142" i="11"/>
  <c r="L142" i="11" s="1"/>
  <c r="L254" i="12" s="1"/>
  <c r="J141" i="11"/>
  <c r="L141" i="11" s="1"/>
  <c r="L253" i="12" s="1"/>
  <c r="J140" i="11"/>
  <c r="L140" i="11" s="1"/>
  <c r="L252" i="12" s="1"/>
  <c r="J138" i="11"/>
  <c r="L138" i="11" s="1"/>
  <c r="L250" i="12" s="1"/>
  <c r="J137" i="11"/>
  <c r="L137" i="11" s="1"/>
  <c r="L249" i="12" s="1"/>
  <c r="J136" i="11"/>
  <c r="L136" i="11" s="1"/>
  <c r="L248" i="12" s="1"/>
  <c r="J135" i="11"/>
  <c r="L135" i="11" s="1"/>
  <c r="J129" i="11"/>
  <c r="L129" i="11" s="1"/>
  <c r="J124" i="11"/>
  <c r="J123" i="11" s="1"/>
  <c r="J118" i="11"/>
  <c r="J117" i="11" s="1"/>
  <c r="J116" i="11"/>
  <c r="L116" i="11" s="1"/>
  <c r="L82" i="12" s="1"/>
  <c r="J115" i="11"/>
  <c r="L115" i="11" s="1"/>
  <c r="J112" i="11"/>
  <c r="L112" i="11" s="1"/>
  <c r="L78" i="12" s="1"/>
  <c r="J111" i="11"/>
  <c r="L111" i="11" s="1"/>
  <c r="L77" i="12" s="1"/>
  <c r="J110" i="11"/>
  <c r="L110" i="11" s="1"/>
  <c r="J108" i="11"/>
  <c r="L108" i="11" s="1"/>
  <c r="L74" i="12" s="1"/>
  <c r="J107" i="11"/>
  <c r="L107" i="11" s="1"/>
  <c r="J105" i="11"/>
  <c r="L105" i="11" s="1"/>
  <c r="L71" i="12" s="1"/>
  <c r="J104" i="11"/>
  <c r="L104" i="11" s="1"/>
  <c r="L70" i="12" s="1"/>
  <c r="J103" i="11"/>
  <c r="L103" i="11" s="1"/>
  <c r="L69" i="12" s="1"/>
  <c r="J102" i="11"/>
  <c r="L102" i="11" s="1"/>
  <c r="L68" i="12" s="1"/>
  <c r="J101" i="11"/>
  <c r="L101" i="11" s="1"/>
  <c r="L67" i="12" s="1"/>
  <c r="J100" i="11"/>
  <c r="L100" i="11" s="1"/>
  <c r="L66" i="12" s="1"/>
  <c r="J99" i="11"/>
  <c r="L99" i="11" s="1"/>
  <c r="J96" i="11"/>
  <c r="L96" i="11" s="1"/>
  <c r="J93" i="11"/>
  <c r="L93" i="11" s="1"/>
  <c r="L177" i="12" s="1"/>
  <c r="J92" i="11"/>
  <c r="L92" i="11" s="1"/>
  <c r="L176" i="12" s="1"/>
  <c r="J91" i="11"/>
  <c r="L91" i="11" s="1"/>
  <c r="L175" i="12" s="1"/>
  <c r="J90" i="11"/>
  <c r="L90" i="11" s="1"/>
  <c r="L174" i="12" s="1"/>
  <c r="J89" i="11"/>
  <c r="L89" i="11" s="1"/>
  <c r="L173" i="12" s="1"/>
  <c r="J88" i="11"/>
  <c r="L88" i="11" s="1"/>
  <c r="L172" i="12" s="1"/>
  <c r="J87" i="11"/>
  <c r="L87" i="11" s="1"/>
  <c r="J82" i="11"/>
  <c r="J80" i="11"/>
  <c r="L80" i="11" s="1"/>
  <c r="L54" i="12" s="1"/>
  <c r="J79" i="11"/>
  <c r="L79" i="11" s="1"/>
  <c r="L53" i="12" s="1"/>
  <c r="J78" i="11"/>
  <c r="L78" i="11" s="1"/>
  <c r="J75" i="11"/>
  <c r="L75" i="11" s="1"/>
  <c r="J72" i="11"/>
  <c r="L72" i="11" s="1"/>
  <c r="L168" i="12" s="1"/>
  <c r="J71" i="11"/>
  <c r="L71" i="11" s="1"/>
  <c r="J69" i="11"/>
  <c r="L69" i="11" s="1"/>
  <c r="L165" i="12" s="1"/>
  <c r="J68" i="11"/>
  <c r="L68" i="11" s="1"/>
  <c r="L164" i="12" s="1"/>
  <c r="J67" i="11"/>
  <c r="L67" i="11" s="1"/>
  <c r="J66" i="11"/>
  <c r="L66" i="11" s="1"/>
  <c r="L162" i="12" s="1"/>
  <c r="J64" i="11"/>
  <c r="L64" i="11" s="1"/>
  <c r="L341" i="12" s="1"/>
  <c r="J63" i="11"/>
  <c r="L63" i="11" s="1"/>
  <c r="L340" i="12" s="1"/>
  <c r="J62" i="11"/>
  <c r="L62" i="11" s="1"/>
  <c r="L339" i="12" s="1"/>
  <c r="J61" i="11"/>
  <c r="L61" i="11" s="1"/>
  <c r="L338" i="12" s="1"/>
  <c r="J60" i="11"/>
  <c r="L60" i="11" s="1"/>
  <c r="L337" i="12" s="1"/>
  <c r="J59" i="11"/>
  <c r="L59" i="11" s="1"/>
  <c r="L336" i="12" s="1"/>
  <c r="J58" i="11"/>
  <c r="L58" i="11" s="1"/>
  <c r="L335" i="12" s="1"/>
  <c r="J57" i="11"/>
  <c r="L57" i="11" s="1"/>
  <c r="J54" i="11"/>
  <c r="L54" i="11" s="1"/>
  <c r="J51" i="11"/>
  <c r="L51" i="11" s="1"/>
  <c r="L43" i="12" s="1"/>
  <c r="J50" i="11"/>
  <c r="L50" i="11" s="1"/>
  <c r="L42" i="12" s="1"/>
  <c r="J49" i="11"/>
  <c r="L49" i="11" s="1"/>
  <c r="J47" i="11"/>
  <c r="L47" i="11" s="1"/>
  <c r="L39" i="12" s="1"/>
  <c r="J46" i="11"/>
  <c r="L46" i="11" s="1"/>
  <c r="L38" i="12" s="1"/>
  <c r="J45" i="11"/>
  <c r="L45" i="11" s="1"/>
  <c r="L37" i="12" s="1"/>
  <c r="J44" i="11"/>
  <c r="L44" i="11" s="1"/>
  <c r="J41" i="11"/>
  <c r="L41" i="11" s="1"/>
  <c r="L33" i="12" s="1"/>
  <c r="J40" i="11"/>
  <c r="L40" i="11" s="1"/>
  <c r="L32" i="12" s="1"/>
  <c r="J38" i="11"/>
  <c r="L38" i="11" s="1"/>
  <c r="L30" i="12" s="1"/>
  <c r="J37" i="11"/>
  <c r="L37" i="11" s="1"/>
  <c r="L29" i="12" s="1"/>
  <c r="J36" i="11"/>
  <c r="L36" i="11" s="1"/>
  <c r="L28" i="12" s="1"/>
  <c r="J35" i="11"/>
  <c r="L35" i="11" s="1"/>
  <c r="L27" i="12" s="1"/>
  <c r="J33" i="11"/>
  <c r="L33" i="11" s="1"/>
  <c r="L25" i="12" s="1"/>
  <c r="J32" i="11"/>
  <c r="L32" i="11" s="1"/>
  <c r="L24" i="12" s="1"/>
  <c r="J31" i="11"/>
  <c r="L31" i="11" s="1"/>
  <c r="L23" i="12" s="1"/>
  <c r="J30" i="11"/>
  <c r="L30" i="11" s="1"/>
  <c r="L22" i="12" s="1"/>
  <c r="J29" i="11"/>
  <c r="L29" i="11" s="1"/>
  <c r="L21" i="12" s="1"/>
  <c r="J28" i="11"/>
  <c r="J24" i="11"/>
  <c r="L24" i="11" s="1"/>
  <c r="L158" i="12" s="1"/>
  <c r="J23" i="11"/>
  <c r="L23" i="11" s="1"/>
  <c r="L157" i="12" s="1"/>
  <c r="J22" i="11"/>
  <c r="L22" i="11" s="1"/>
  <c r="L156" i="12" s="1"/>
  <c r="J21" i="11"/>
  <c r="L21" i="11" s="1"/>
  <c r="L155" i="12" s="1"/>
  <c r="J20" i="11"/>
  <c r="L20" i="11" s="1"/>
  <c r="L154" i="12" s="1"/>
  <c r="J19" i="11"/>
  <c r="L19" i="11" s="1"/>
  <c r="J17" i="11"/>
  <c r="L17" i="11" s="1"/>
  <c r="L17" i="12" s="1"/>
  <c r="J16" i="11"/>
  <c r="L16" i="11" s="1"/>
  <c r="F65" i="4"/>
  <c r="H65" i="4" s="1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2" i="4"/>
  <c r="H52" i="4" s="1"/>
  <c r="F51" i="4"/>
  <c r="H51" i="4" s="1"/>
  <c r="F41" i="4"/>
  <c r="F40" i="4" s="1"/>
  <c r="F39" i="4"/>
  <c r="H39" i="4" s="1"/>
  <c r="F38" i="4"/>
  <c r="H38" i="4" s="1"/>
  <c r="F37" i="4"/>
  <c r="H37" i="4" s="1"/>
  <c r="F31" i="4"/>
  <c r="H31" i="4" s="1"/>
  <c r="H30" i="4" s="1"/>
  <c r="F29" i="4"/>
  <c r="H29" i="4" s="1"/>
  <c r="H28" i="4" s="1"/>
  <c r="F27" i="4"/>
  <c r="H27" i="4" s="1"/>
  <c r="H26" i="4" s="1"/>
  <c r="F24" i="4"/>
  <c r="H24" i="4" s="1"/>
  <c r="H23" i="4" s="1"/>
  <c r="F22" i="4"/>
  <c r="H22" i="4" s="1"/>
  <c r="F21" i="4"/>
  <c r="H21" i="4" s="1"/>
  <c r="F20" i="4"/>
  <c r="H20" i="4" s="1"/>
  <c r="F18" i="4"/>
  <c r="F16" i="4"/>
  <c r="H16" i="4" s="1"/>
  <c r="H15" i="4" s="1"/>
  <c r="E17" i="4"/>
  <c r="D17" i="4"/>
  <c r="L28" i="11" l="1"/>
  <c r="L27" i="11" s="1"/>
  <c r="J27" i="11"/>
  <c r="L292" i="11"/>
  <c r="L291" i="11" s="1"/>
  <c r="J291" i="11"/>
  <c r="H53" i="4"/>
  <c r="H50" i="4" s="1"/>
  <c r="L217" i="11"/>
  <c r="L216" i="11" s="1"/>
  <c r="J216" i="11"/>
  <c r="L286" i="12"/>
  <c r="L192" i="12"/>
  <c r="L82" i="11"/>
  <c r="L81" i="11" s="1"/>
  <c r="J81" i="11"/>
  <c r="J178" i="11"/>
  <c r="L179" i="11"/>
  <c r="L209" i="11"/>
  <c r="L208" i="11" s="1"/>
  <c r="J208" i="11"/>
  <c r="L161" i="11"/>
  <c r="L160" i="11" s="1"/>
  <c r="J136" i="12"/>
  <c r="L15" i="11"/>
  <c r="L16" i="12"/>
  <c r="L15" i="12" s="1"/>
  <c r="L19" i="6"/>
  <c r="L331" i="12"/>
  <c r="L330" i="12" s="1"/>
  <c r="L329" i="12" s="1"/>
  <c r="L23" i="6"/>
  <c r="L131" i="12"/>
  <c r="L118" i="11"/>
  <c r="L117" i="11" s="1"/>
  <c r="L111" i="12"/>
  <c r="L110" i="12" s="1"/>
  <c r="L206" i="11"/>
  <c r="L121" i="12"/>
  <c r="L120" i="12" s="1"/>
  <c r="L112" i="12" s="1"/>
  <c r="L287" i="11"/>
  <c r="L128" i="12"/>
  <c r="L20" i="6"/>
  <c r="L302" i="11"/>
  <c r="J301" i="11"/>
  <c r="L323" i="11"/>
  <c r="L322" i="11" s="1"/>
  <c r="L144" i="12"/>
  <c r="L143" i="12" s="1"/>
  <c r="L142" i="12" s="1"/>
  <c r="L46" i="12"/>
  <c r="L45" i="12" s="1"/>
  <c r="L44" i="12" s="1"/>
  <c r="L53" i="11"/>
  <c r="L52" i="11" s="1"/>
  <c r="L128" i="11"/>
  <c r="L95" i="12"/>
  <c r="L94" i="12" s="1"/>
  <c r="L125" i="12"/>
  <c r="L124" i="12" s="1"/>
  <c r="L16" i="6"/>
  <c r="L15" i="6" s="1"/>
  <c r="L130" i="12"/>
  <c r="L22" i="6"/>
  <c r="L198" i="11"/>
  <c r="L103" i="12"/>
  <c r="L102" i="12" s="1"/>
  <c r="J137" i="12"/>
  <c r="L305" i="11"/>
  <c r="L137" i="12" s="1"/>
  <c r="L74" i="11"/>
  <c r="L73" i="11" s="1"/>
  <c r="L49" i="12"/>
  <c r="L48" i="12" s="1"/>
  <c r="L47" i="12" s="1"/>
  <c r="L62" i="12"/>
  <c r="L61" i="12" s="1"/>
  <c r="L60" i="12" s="1"/>
  <c r="L95" i="11"/>
  <c r="L94" i="11" s="1"/>
  <c r="L124" i="11"/>
  <c r="L123" i="11" s="1"/>
  <c r="L294" i="11"/>
  <c r="L21" i="6"/>
  <c r="L129" i="12"/>
  <c r="L312" i="11"/>
  <c r="L311" i="11" s="1"/>
  <c r="L326" i="11"/>
  <c r="L325" i="11" s="1"/>
  <c r="L147" i="12"/>
  <c r="L146" i="12" s="1"/>
  <c r="L145" i="12" s="1"/>
  <c r="J328" i="12"/>
  <c r="L156" i="11"/>
  <c r="L270" i="12"/>
  <c r="L268" i="12" s="1"/>
  <c r="L293" i="12"/>
  <c r="L238" i="11"/>
  <c r="L206" i="12"/>
  <c r="L205" i="12" s="1"/>
  <c r="L134" i="11"/>
  <c r="L247" i="12"/>
  <c r="L246" i="12" s="1"/>
  <c r="J58" i="12"/>
  <c r="L153" i="11"/>
  <c r="L201" i="11"/>
  <c r="L107" i="12"/>
  <c r="L105" i="12" s="1"/>
  <c r="L235" i="11"/>
  <c r="L203" i="12"/>
  <c r="L202" i="12" s="1"/>
  <c r="L252" i="11"/>
  <c r="L222" i="12"/>
  <c r="L219" i="12" s="1"/>
  <c r="L227" i="12"/>
  <c r="L139" i="11"/>
  <c r="L259" i="12"/>
  <c r="L251" i="12" s="1"/>
  <c r="L194" i="11"/>
  <c r="L306" i="12" s="1"/>
  <c r="L20" i="12"/>
  <c r="L19" i="12" s="1"/>
  <c r="L43" i="11"/>
  <c r="L36" i="12"/>
  <c r="L35" i="12" s="1"/>
  <c r="L109" i="11"/>
  <c r="L76" i="12"/>
  <c r="L75" i="12" s="1"/>
  <c r="L65" i="11"/>
  <c r="L163" i="12"/>
  <c r="L161" i="12" s="1"/>
  <c r="L48" i="11"/>
  <c r="L41" i="12"/>
  <c r="L40" i="12" s="1"/>
  <c r="L153" i="12"/>
  <c r="L152" i="12" s="1"/>
  <c r="L18" i="11"/>
  <c r="L106" i="11"/>
  <c r="L73" i="12"/>
  <c r="L72" i="12" s="1"/>
  <c r="L56" i="11"/>
  <c r="L334" i="12"/>
  <c r="L333" i="12" s="1"/>
  <c r="L332" i="12" s="1"/>
  <c r="L70" i="11"/>
  <c r="L167" i="12"/>
  <c r="L166" i="12" s="1"/>
  <c r="L77" i="11"/>
  <c r="L52" i="12"/>
  <c r="L51" i="12" s="1"/>
  <c r="L86" i="11"/>
  <c r="L171" i="12"/>
  <c r="L170" i="12" s="1"/>
  <c r="L169" i="12" s="1"/>
  <c r="L98" i="11"/>
  <c r="L65" i="12"/>
  <c r="L64" i="12" s="1"/>
  <c r="L114" i="11"/>
  <c r="L81" i="12"/>
  <c r="L80" i="12" s="1"/>
  <c r="H41" i="4"/>
  <c r="H40" i="4" s="1"/>
  <c r="F17" i="4"/>
  <c r="H18" i="4"/>
  <c r="H17" i="4" s="1"/>
  <c r="H19" i="4"/>
  <c r="H36" i="4"/>
  <c r="J151" i="11"/>
  <c r="J238" i="11"/>
  <c r="J139" i="11"/>
  <c r="J18" i="11"/>
  <c r="H299" i="12"/>
  <c r="J299" i="12"/>
  <c r="L122" i="11" l="1"/>
  <c r="L314" i="12"/>
  <c r="L313" i="12" s="1"/>
  <c r="H35" i="4"/>
  <c r="H34" i="4" s="1"/>
  <c r="L272" i="12"/>
  <c r="L56" i="12"/>
  <c r="L55" i="12" s="1"/>
  <c r="L50" i="12" s="1"/>
  <c r="L273" i="12"/>
  <c r="L178" i="11"/>
  <c r="L180" i="12"/>
  <c r="L179" i="12" s="1"/>
  <c r="L178" i="12" s="1"/>
  <c r="L290" i="11"/>
  <c r="L291" i="12"/>
  <c r="L290" i="12" s="1"/>
  <c r="L104" i="12"/>
  <c r="L98" i="12" s="1"/>
  <c r="L90" i="12"/>
  <c r="L18" i="6"/>
  <c r="L14" i="6" s="1"/>
  <c r="L84" i="12"/>
  <c r="L189" i="12"/>
  <c r="L188" i="12" s="1"/>
  <c r="L310" i="11"/>
  <c r="L134" i="12"/>
  <c r="L133" i="12" s="1"/>
  <c r="L132" i="12" s="1"/>
  <c r="L301" i="11"/>
  <c r="L300" i="11" s="1"/>
  <c r="L113" i="11"/>
  <c r="L127" i="12"/>
  <c r="L123" i="12" s="1"/>
  <c r="L201" i="12"/>
  <c r="L133" i="11"/>
  <c r="L234" i="11"/>
  <c r="L233" i="11" s="1"/>
  <c r="L200" i="11"/>
  <c r="L151" i="11"/>
  <c r="L150" i="11" s="1"/>
  <c r="L265" i="12"/>
  <c r="L263" i="12" s="1"/>
  <c r="L245" i="12"/>
  <c r="L97" i="11"/>
  <c r="L160" i="12"/>
  <c r="L63" i="12"/>
  <c r="L14" i="11"/>
  <c r="L26" i="11"/>
  <c r="L76" i="11"/>
  <c r="L55" i="11"/>
  <c r="L18" i="12"/>
  <c r="I299" i="12"/>
  <c r="I23" i="6"/>
  <c r="H20" i="6"/>
  <c r="H21" i="6"/>
  <c r="H22" i="6"/>
  <c r="H23" i="6"/>
  <c r="H19" i="6"/>
  <c r="H16" i="6"/>
  <c r="H335" i="12"/>
  <c r="H336" i="12"/>
  <c r="H337" i="12"/>
  <c r="H338" i="12"/>
  <c r="H339" i="12"/>
  <c r="H340" i="12"/>
  <c r="H341" i="12"/>
  <c r="H334" i="12"/>
  <c r="H331" i="12"/>
  <c r="H330" i="12" s="1"/>
  <c r="H329" i="12" s="1"/>
  <c r="I314" i="12"/>
  <c r="H315" i="12"/>
  <c r="H316" i="12"/>
  <c r="H317" i="12"/>
  <c r="H319" i="12"/>
  <c r="H321" i="12"/>
  <c r="H322" i="12"/>
  <c r="H324" i="12"/>
  <c r="H325" i="12"/>
  <c r="H326" i="12"/>
  <c r="H314" i="12"/>
  <c r="H292" i="12"/>
  <c r="H293" i="12"/>
  <c r="H294" i="12"/>
  <c r="H295" i="12"/>
  <c r="H296" i="12"/>
  <c r="H298" i="12"/>
  <c r="H300" i="12"/>
  <c r="H301" i="12"/>
  <c r="H303" i="12"/>
  <c r="H304" i="12"/>
  <c r="H305" i="12"/>
  <c r="H306" i="12"/>
  <c r="H291" i="12"/>
  <c r="H274" i="12"/>
  <c r="H275" i="12"/>
  <c r="H276" i="12"/>
  <c r="H279" i="12"/>
  <c r="H280" i="12"/>
  <c r="H284" i="12"/>
  <c r="H286" i="12"/>
  <c r="H273" i="12"/>
  <c r="H270" i="12"/>
  <c r="H271" i="12"/>
  <c r="H269" i="12"/>
  <c r="I264" i="12"/>
  <c r="J264" i="12"/>
  <c r="H265" i="12"/>
  <c r="H264" i="12"/>
  <c r="H253" i="12"/>
  <c r="H254" i="12"/>
  <c r="H255" i="12"/>
  <c r="H256" i="12"/>
  <c r="H257" i="12"/>
  <c r="H258" i="12"/>
  <c r="H259" i="12"/>
  <c r="H260" i="12"/>
  <c r="H252" i="12"/>
  <c r="H248" i="12"/>
  <c r="H249" i="12"/>
  <c r="H250" i="12"/>
  <c r="H247" i="12"/>
  <c r="H228" i="12"/>
  <c r="H229" i="12"/>
  <c r="H230" i="12"/>
  <c r="H231" i="12"/>
  <c r="H232" i="12"/>
  <c r="H233" i="12"/>
  <c r="H227" i="12"/>
  <c r="H221" i="12"/>
  <c r="H222" i="12"/>
  <c r="H223" i="12"/>
  <c r="H224" i="12"/>
  <c r="H225" i="12"/>
  <c r="H220" i="12"/>
  <c r="J217" i="12"/>
  <c r="H207" i="12"/>
  <c r="H208" i="12"/>
  <c r="H209" i="12"/>
  <c r="H210" i="12"/>
  <c r="H211" i="12"/>
  <c r="H212" i="12"/>
  <c r="H213" i="12"/>
  <c r="H214" i="12"/>
  <c r="H215" i="12"/>
  <c r="H216" i="12"/>
  <c r="H217" i="12"/>
  <c r="H206" i="12"/>
  <c r="H204" i="12"/>
  <c r="H203" i="12"/>
  <c r="H190" i="12"/>
  <c r="H191" i="12"/>
  <c r="H192" i="12"/>
  <c r="H193" i="12"/>
  <c r="H194" i="12"/>
  <c r="H198" i="12"/>
  <c r="H189" i="12"/>
  <c r="H181" i="12"/>
  <c r="H182" i="12"/>
  <c r="H183" i="12"/>
  <c r="H184" i="12"/>
  <c r="H185" i="12"/>
  <c r="H180" i="12"/>
  <c r="H172" i="12"/>
  <c r="H173" i="12"/>
  <c r="H174" i="12"/>
  <c r="H175" i="12"/>
  <c r="H176" i="12"/>
  <c r="H177" i="12"/>
  <c r="H171" i="12"/>
  <c r="H168" i="12"/>
  <c r="H167" i="12"/>
  <c r="H163" i="12"/>
  <c r="H164" i="12"/>
  <c r="H165" i="12"/>
  <c r="H162" i="12"/>
  <c r="H154" i="12"/>
  <c r="H155" i="12"/>
  <c r="H156" i="12"/>
  <c r="H157" i="12"/>
  <c r="H158" i="12"/>
  <c r="H153" i="12"/>
  <c r="H147" i="12"/>
  <c r="H146" i="12" s="1"/>
  <c r="H145" i="12" s="1"/>
  <c r="H144" i="12"/>
  <c r="H143" i="12" s="1"/>
  <c r="H142" i="12" s="1"/>
  <c r="J140" i="12"/>
  <c r="H135" i="12"/>
  <c r="H138" i="12"/>
  <c r="H140" i="12"/>
  <c r="H141" i="12"/>
  <c r="H134" i="12"/>
  <c r="I131" i="12"/>
  <c r="H129" i="12"/>
  <c r="H130" i="12"/>
  <c r="H131" i="12"/>
  <c r="H128" i="12"/>
  <c r="H125" i="12"/>
  <c r="H124" i="12" s="1"/>
  <c r="H122" i="12"/>
  <c r="H121" i="12"/>
  <c r="H111" i="12"/>
  <c r="H110" i="12" s="1"/>
  <c r="H107" i="12"/>
  <c r="H108" i="12"/>
  <c r="H109" i="12"/>
  <c r="H106" i="12"/>
  <c r="H103" i="12"/>
  <c r="H102" i="12" s="1"/>
  <c r="H95" i="12"/>
  <c r="H94" i="12" s="1"/>
  <c r="H90" i="12"/>
  <c r="H89" i="12" s="1"/>
  <c r="H84" i="12"/>
  <c r="H83" i="12" s="1"/>
  <c r="H82" i="12"/>
  <c r="H81" i="12"/>
  <c r="H77" i="12"/>
  <c r="H78" i="12"/>
  <c r="H76" i="12"/>
  <c r="H74" i="12"/>
  <c r="H73" i="12"/>
  <c r="H66" i="12"/>
  <c r="H67" i="12"/>
  <c r="H68" i="12"/>
  <c r="H69" i="12"/>
  <c r="H70" i="12"/>
  <c r="H71" i="12"/>
  <c r="H65" i="12"/>
  <c r="I62" i="12"/>
  <c r="I61" i="12" s="1"/>
  <c r="I60" i="12" s="1"/>
  <c r="J62" i="12"/>
  <c r="J61" i="12" s="1"/>
  <c r="J60" i="12" s="1"/>
  <c r="H62" i="12"/>
  <c r="H61" i="12" s="1"/>
  <c r="H60" i="12" s="1"/>
  <c r="H56" i="12"/>
  <c r="H55" i="12" s="1"/>
  <c r="H53" i="12"/>
  <c r="H54" i="12"/>
  <c r="H52" i="12"/>
  <c r="H49" i="12"/>
  <c r="H48" i="12" s="1"/>
  <c r="H47" i="12" s="1"/>
  <c r="I46" i="12"/>
  <c r="I45" i="12" s="1"/>
  <c r="I44" i="12" s="1"/>
  <c r="J46" i="12"/>
  <c r="J45" i="12" s="1"/>
  <c r="J44" i="12" s="1"/>
  <c r="H46" i="12"/>
  <c r="H45" i="12" s="1"/>
  <c r="H44" i="12" s="1"/>
  <c r="H42" i="12"/>
  <c r="H43" i="12"/>
  <c r="H41" i="12"/>
  <c r="H37" i="12"/>
  <c r="H38" i="12"/>
  <c r="H39" i="12"/>
  <c r="H36" i="12"/>
  <c r="H21" i="12"/>
  <c r="H22" i="12"/>
  <c r="H23" i="12"/>
  <c r="H24" i="12"/>
  <c r="H25" i="12"/>
  <c r="H27" i="12"/>
  <c r="H28" i="12"/>
  <c r="H29" i="12"/>
  <c r="H30" i="12"/>
  <c r="H32" i="12"/>
  <c r="H33" i="12"/>
  <c r="H20" i="12"/>
  <c r="H17" i="12"/>
  <c r="H16" i="12"/>
  <c r="H300" i="11"/>
  <c r="I128" i="11"/>
  <c r="I122" i="11" s="1"/>
  <c r="H128" i="11"/>
  <c r="H122" i="11" s="1"/>
  <c r="H98" i="11"/>
  <c r="H56" i="11"/>
  <c r="J341" i="12"/>
  <c r="H65" i="11"/>
  <c r="H134" i="11"/>
  <c r="J250" i="12"/>
  <c r="H208" i="11"/>
  <c r="H86" i="11"/>
  <c r="J326" i="11"/>
  <c r="J325" i="11" s="1"/>
  <c r="H326" i="11"/>
  <c r="H325" i="11" s="1"/>
  <c r="J323" i="11"/>
  <c r="J322" i="11" s="1"/>
  <c r="H323" i="11"/>
  <c r="H322" i="11" s="1"/>
  <c r="J198" i="12"/>
  <c r="J194" i="12"/>
  <c r="J193" i="12"/>
  <c r="J192" i="12"/>
  <c r="J191" i="12"/>
  <c r="J190" i="12"/>
  <c r="H310" i="11"/>
  <c r="J141" i="12"/>
  <c r="J138" i="12"/>
  <c r="J135" i="12"/>
  <c r="I134" i="12"/>
  <c r="J131" i="12"/>
  <c r="J22" i="6"/>
  <c r="J129" i="12"/>
  <c r="J20" i="6"/>
  <c r="J331" i="12"/>
  <c r="H294" i="11"/>
  <c r="I291" i="11"/>
  <c r="H291" i="11"/>
  <c r="J122" i="12"/>
  <c r="J121" i="12"/>
  <c r="H287" i="11"/>
  <c r="J233" i="12"/>
  <c r="J232" i="12"/>
  <c r="J231" i="12"/>
  <c r="J230" i="12"/>
  <c r="J229" i="12"/>
  <c r="J228" i="12"/>
  <c r="J227" i="12"/>
  <c r="H259" i="11"/>
  <c r="J225" i="12"/>
  <c r="J224" i="12"/>
  <c r="J223" i="12"/>
  <c r="J222" i="12"/>
  <c r="J221" i="12"/>
  <c r="J220" i="12"/>
  <c r="H252" i="11"/>
  <c r="J216" i="12"/>
  <c r="J215" i="12"/>
  <c r="J214" i="12"/>
  <c r="J213" i="12"/>
  <c r="J212" i="12"/>
  <c r="J211" i="12"/>
  <c r="J210" i="12"/>
  <c r="J209" i="12"/>
  <c r="J208" i="12"/>
  <c r="J207" i="12"/>
  <c r="I206" i="12"/>
  <c r="J204" i="12"/>
  <c r="I203" i="12"/>
  <c r="H235" i="11"/>
  <c r="J326" i="12"/>
  <c r="J325" i="12"/>
  <c r="J324" i="12"/>
  <c r="J322" i="12"/>
  <c r="J321" i="12"/>
  <c r="J319" i="12"/>
  <c r="J317" i="12"/>
  <c r="J316" i="12"/>
  <c r="J315" i="12"/>
  <c r="J314" i="12"/>
  <c r="J185" i="12"/>
  <c r="J184" i="12"/>
  <c r="J183" i="12"/>
  <c r="J182" i="12"/>
  <c r="J181" i="12"/>
  <c r="J180" i="12"/>
  <c r="I206" i="11"/>
  <c r="H206" i="11"/>
  <c r="J109" i="12"/>
  <c r="J108" i="12"/>
  <c r="J107" i="12"/>
  <c r="J106" i="12"/>
  <c r="H201" i="11"/>
  <c r="J198" i="11"/>
  <c r="H198" i="11"/>
  <c r="J306" i="12"/>
  <c r="J305" i="12"/>
  <c r="J304" i="12"/>
  <c r="J303" i="12"/>
  <c r="J301" i="12"/>
  <c r="J300" i="12"/>
  <c r="J298" i="12"/>
  <c r="J296" i="12"/>
  <c r="J295" i="12"/>
  <c r="J294" i="12"/>
  <c r="J293" i="12"/>
  <c r="J292" i="12"/>
  <c r="J286" i="12"/>
  <c r="J284" i="12"/>
  <c r="J280" i="12"/>
  <c r="J279" i="12"/>
  <c r="J276" i="12"/>
  <c r="J275" i="12"/>
  <c r="J274" i="12"/>
  <c r="J273" i="12"/>
  <c r="J271" i="12"/>
  <c r="J270" i="12"/>
  <c r="I269" i="12"/>
  <c r="H156" i="11"/>
  <c r="H150" i="11" s="1"/>
  <c r="J260" i="12"/>
  <c r="J259" i="12"/>
  <c r="J258" i="12"/>
  <c r="J257" i="12"/>
  <c r="J256" i="12"/>
  <c r="J255" i="12"/>
  <c r="J254" i="12"/>
  <c r="J253" i="12"/>
  <c r="I252" i="12"/>
  <c r="J249" i="12"/>
  <c r="J248" i="12"/>
  <c r="J247" i="12"/>
  <c r="I117" i="11"/>
  <c r="H117" i="11"/>
  <c r="J82" i="12"/>
  <c r="I81" i="12"/>
  <c r="H114" i="11"/>
  <c r="J78" i="12"/>
  <c r="J77" i="12"/>
  <c r="I76" i="12"/>
  <c r="H109" i="11"/>
  <c r="J74" i="12"/>
  <c r="J73" i="12"/>
  <c r="H106" i="11"/>
  <c r="J71" i="12"/>
  <c r="I71" i="12"/>
  <c r="J70" i="12"/>
  <c r="I70" i="12"/>
  <c r="J69" i="12"/>
  <c r="I69" i="12"/>
  <c r="J68" i="12"/>
  <c r="I68" i="12"/>
  <c r="J67" i="12"/>
  <c r="I67" i="12"/>
  <c r="I66" i="12"/>
  <c r="J65" i="12"/>
  <c r="I65" i="12"/>
  <c r="J95" i="11"/>
  <c r="J94" i="11" s="1"/>
  <c r="I95" i="11"/>
  <c r="I94" i="11" s="1"/>
  <c r="H95" i="11"/>
  <c r="H94" i="11" s="1"/>
  <c r="J177" i="12"/>
  <c r="J176" i="12"/>
  <c r="J175" i="12"/>
  <c r="J174" i="12"/>
  <c r="J173" i="12"/>
  <c r="J172" i="12"/>
  <c r="I171" i="12"/>
  <c r="J54" i="12"/>
  <c r="J53" i="12"/>
  <c r="J52" i="12"/>
  <c r="H77" i="11"/>
  <c r="I74" i="11"/>
  <c r="H74" i="11"/>
  <c r="I168" i="12"/>
  <c r="J167" i="12"/>
  <c r="H70" i="11"/>
  <c r="J165" i="12"/>
  <c r="J164" i="12"/>
  <c r="I163" i="12"/>
  <c r="J162" i="12"/>
  <c r="J340" i="12"/>
  <c r="J339" i="12"/>
  <c r="J338" i="12"/>
  <c r="J337" i="12"/>
  <c r="J336" i="12"/>
  <c r="J335" i="12"/>
  <c r="J334" i="12"/>
  <c r="J53" i="11"/>
  <c r="J52" i="11" s="1"/>
  <c r="I53" i="11"/>
  <c r="I52" i="11" s="1"/>
  <c r="H53" i="11"/>
  <c r="H52" i="11" s="1"/>
  <c r="J43" i="12"/>
  <c r="J42" i="12"/>
  <c r="J41" i="12"/>
  <c r="H48" i="11"/>
  <c r="J39" i="12"/>
  <c r="J38" i="12"/>
  <c r="J37" i="12"/>
  <c r="I36" i="12"/>
  <c r="H43" i="11"/>
  <c r="J33" i="12"/>
  <c r="J32" i="12"/>
  <c r="J30" i="12"/>
  <c r="J29" i="12"/>
  <c r="J28" i="12"/>
  <c r="J27" i="12"/>
  <c r="J25" i="12"/>
  <c r="J24" i="12"/>
  <c r="J23" i="12"/>
  <c r="J22" i="12"/>
  <c r="J21" i="12"/>
  <c r="J20" i="12"/>
  <c r="J158" i="12"/>
  <c r="J157" i="12"/>
  <c r="J156" i="12"/>
  <c r="J155" i="12"/>
  <c r="J154" i="12"/>
  <c r="J153" i="12"/>
  <c r="J17" i="12"/>
  <c r="J16" i="12"/>
  <c r="H15" i="11"/>
  <c r="J19" i="12" l="1"/>
  <c r="L333" i="11"/>
  <c r="L335" i="11" s="1"/>
  <c r="J272" i="12"/>
  <c r="J313" i="12"/>
  <c r="L262" i="12"/>
  <c r="L244" i="12" s="1"/>
  <c r="H76" i="11"/>
  <c r="L89" i="12"/>
  <c r="L88" i="12" s="1"/>
  <c r="L187" i="12"/>
  <c r="L14" i="12"/>
  <c r="L83" i="12"/>
  <c r="L79" i="12" s="1"/>
  <c r="J179" i="12"/>
  <c r="J178" i="12" s="1"/>
  <c r="L200" i="12"/>
  <c r="L199" i="12" s="1"/>
  <c r="L232" i="11"/>
  <c r="H200" i="11"/>
  <c r="L132" i="11"/>
  <c r="H263" i="12"/>
  <c r="H290" i="12"/>
  <c r="H133" i="12"/>
  <c r="H132" i="12" s="1"/>
  <c r="H272" i="12"/>
  <c r="H73" i="11"/>
  <c r="H14" i="11"/>
  <c r="I73" i="11"/>
  <c r="H188" i="12"/>
  <c r="H187" i="12" s="1"/>
  <c r="H313" i="12"/>
  <c r="H19" i="12"/>
  <c r="H251" i="12"/>
  <c r="H205" i="12"/>
  <c r="J152" i="12"/>
  <c r="H152" i="12"/>
  <c r="H72" i="12"/>
  <c r="I128" i="12"/>
  <c r="I225" i="12"/>
  <c r="J56" i="12"/>
  <c r="J55" i="12" s="1"/>
  <c r="I122" i="12"/>
  <c r="I56" i="12"/>
  <c r="I55" i="12" s="1"/>
  <c r="I111" i="12"/>
  <c r="I110" i="12" s="1"/>
  <c r="I230" i="12"/>
  <c r="I325" i="12"/>
  <c r="I95" i="12"/>
  <c r="I94" i="12" s="1"/>
  <c r="I141" i="12"/>
  <c r="J147" i="12"/>
  <c r="J146" i="12" s="1"/>
  <c r="J145" i="12" s="1"/>
  <c r="J128" i="12"/>
  <c r="I23" i="12"/>
  <c r="I84" i="12"/>
  <c r="I83" i="12" s="1"/>
  <c r="I138" i="12"/>
  <c r="I303" i="12"/>
  <c r="J21" i="6"/>
  <c r="J98" i="11"/>
  <c r="H15" i="12"/>
  <c r="I125" i="12"/>
  <c r="I124" i="12" s="1"/>
  <c r="I216" i="12"/>
  <c r="I208" i="12"/>
  <c r="I21" i="6"/>
  <c r="I106" i="12"/>
  <c r="I221" i="12"/>
  <c r="I319" i="12"/>
  <c r="I331" i="12"/>
  <c r="I330" i="12" s="1"/>
  <c r="I329" i="12" s="1"/>
  <c r="J23" i="6"/>
  <c r="J19" i="6"/>
  <c r="I33" i="12"/>
  <c r="H166" i="12"/>
  <c r="I182" i="12"/>
  <c r="I212" i="12"/>
  <c r="I247" i="12"/>
  <c r="J130" i="12"/>
  <c r="I214" i="12"/>
  <c r="I30" i="12"/>
  <c r="I21" i="12"/>
  <c r="I103" i="12"/>
  <c r="I102" i="12" s="1"/>
  <c r="I108" i="12"/>
  <c r="I130" i="12"/>
  <c r="I158" i="12"/>
  <c r="I184" i="12"/>
  <c r="I180" i="12"/>
  <c r="I232" i="12"/>
  <c r="I228" i="12"/>
  <c r="I250" i="12"/>
  <c r="I322" i="12"/>
  <c r="I316" i="12"/>
  <c r="I19" i="6"/>
  <c r="J103" i="12"/>
  <c r="J102" i="12" s="1"/>
  <c r="I291" i="12"/>
  <c r="I28" i="12"/>
  <c r="I39" i="12"/>
  <c r="I90" i="12"/>
  <c r="I121" i="12"/>
  <c r="I140" i="12"/>
  <c r="I135" i="12"/>
  <c r="J144" i="12"/>
  <c r="J143" i="12" s="1"/>
  <c r="J142" i="12" s="1"/>
  <c r="I147" i="12"/>
  <c r="I146" i="12" s="1"/>
  <c r="I145" i="12" s="1"/>
  <c r="I156" i="12"/>
  <c r="I204" i="12"/>
  <c r="I202" i="12" s="1"/>
  <c r="I217" i="12"/>
  <c r="I215" i="12"/>
  <c r="I213" i="12"/>
  <c r="I211" i="12"/>
  <c r="I209" i="12"/>
  <c r="I207" i="12"/>
  <c r="I224" i="12"/>
  <c r="I222" i="12"/>
  <c r="I220" i="12"/>
  <c r="I258" i="12"/>
  <c r="I296" i="12"/>
  <c r="I341" i="12"/>
  <c r="I210" i="12"/>
  <c r="I223" i="12"/>
  <c r="I300" i="11"/>
  <c r="I17" i="12"/>
  <c r="I25" i="12"/>
  <c r="I49" i="12"/>
  <c r="I48" i="12" s="1"/>
  <c r="I47" i="12" s="1"/>
  <c r="I73" i="12"/>
  <c r="I109" i="12"/>
  <c r="I107" i="12"/>
  <c r="I129" i="12"/>
  <c r="I144" i="12"/>
  <c r="I143" i="12" s="1"/>
  <c r="I142" i="12" s="1"/>
  <c r="I154" i="12"/>
  <c r="I167" i="12"/>
  <c r="I166" i="12" s="1"/>
  <c r="I185" i="12"/>
  <c r="I183" i="12"/>
  <c r="I181" i="12"/>
  <c r="H202" i="12"/>
  <c r="I233" i="12"/>
  <c r="I231" i="12"/>
  <c r="I229" i="12"/>
  <c r="I227" i="12"/>
  <c r="I254" i="12"/>
  <c r="I265" i="12"/>
  <c r="I263" i="12" s="1"/>
  <c r="I292" i="12"/>
  <c r="I326" i="12"/>
  <c r="I324" i="12"/>
  <c r="I321" i="12"/>
  <c r="I317" i="12"/>
  <c r="I315" i="12"/>
  <c r="I22" i="6"/>
  <c r="I20" i="6"/>
  <c r="I16" i="6"/>
  <c r="H120" i="12"/>
  <c r="H112" i="12" s="1"/>
  <c r="H127" i="12"/>
  <c r="H123" i="12" s="1"/>
  <c r="H219" i="12"/>
  <c r="I260" i="12"/>
  <c r="I305" i="12"/>
  <c r="I294" i="12"/>
  <c r="I42" i="12"/>
  <c r="I53" i="12"/>
  <c r="I78" i="12"/>
  <c r="I82" i="12"/>
  <c r="I80" i="12" s="1"/>
  <c r="I177" i="12"/>
  <c r="I175" i="12"/>
  <c r="I173" i="12"/>
  <c r="H246" i="12"/>
  <c r="I249" i="12"/>
  <c r="H268" i="12"/>
  <c r="I270" i="12"/>
  <c r="I286" i="12"/>
  <c r="I280" i="12"/>
  <c r="I276" i="12"/>
  <c r="I274" i="12"/>
  <c r="I339" i="12"/>
  <c r="I337" i="12"/>
  <c r="I335" i="12"/>
  <c r="I37" i="12"/>
  <c r="I165" i="12"/>
  <c r="I256" i="12"/>
  <c r="I300" i="12"/>
  <c r="I16" i="12"/>
  <c r="I32" i="12"/>
  <c r="I29" i="12"/>
  <c r="I27" i="12"/>
  <c r="I24" i="12"/>
  <c r="I22" i="12"/>
  <c r="I20" i="12"/>
  <c r="I38" i="12"/>
  <c r="I74" i="12"/>
  <c r="I157" i="12"/>
  <c r="I155" i="12"/>
  <c r="I153" i="12"/>
  <c r="I164" i="12"/>
  <c r="I162" i="12"/>
  <c r="H226" i="12"/>
  <c r="I259" i="12"/>
  <c r="I257" i="12"/>
  <c r="I255" i="12"/>
  <c r="I253" i="12"/>
  <c r="I306" i="12"/>
  <c r="I304" i="12"/>
  <c r="I301" i="12"/>
  <c r="I298" i="12"/>
  <c r="I295" i="12"/>
  <c r="I293" i="12"/>
  <c r="H333" i="12"/>
  <c r="H332" i="12" s="1"/>
  <c r="I43" i="12"/>
  <c r="I41" i="12"/>
  <c r="I54" i="12"/>
  <c r="I52" i="12"/>
  <c r="J66" i="12"/>
  <c r="J64" i="12" s="1"/>
  <c r="I77" i="12"/>
  <c r="H170" i="12"/>
  <c r="H169" i="12" s="1"/>
  <c r="I176" i="12"/>
  <c r="I174" i="12"/>
  <c r="I172" i="12"/>
  <c r="I248" i="12"/>
  <c r="I271" i="12"/>
  <c r="I284" i="12"/>
  <c r="I279" i="12"/>
  <c r="I275" i="12"/>
  <c r="I273" i="12"/>
  <c r="I340" i="12"/>
  <c r="I338" i="12"/>
  <c r="I336" i="12"/>
  <c r="I334" i="12"/>
  <c r="H179" i="12"/>
  <c r="H178" i="12" s="1"/>
  <c r="H161" i="12"/>
  <c r="H105" i="12"/>
  <c r="H104" i="12" s="1"/>
  <c r="H98" i="12" s="1"/>
  <c r="H80" i="12"/>
  <c r="H79" i="12" s="1"/>
  <c r="H75" i="12"/>
  <c r="H64" i="12"/>
  <c r="H51" i="12"/>
  <c r="H50" i="12" s="1"/>
  <c r="H40" i="12"/>
  <c r="H35" i="12"/>
  <c r="I98" i="11"/>
  <c r="H88" i="12"/>
  <c r="J40" i="12"/>
  <c r="J51" i="12"/>
  <c r="J330" i="12"/>
  <c r="J329" i="12" s="1"/>
  <c r="I64" i="12"/>
  <c r="J333" i="12"/>
  <c r="J332" i="12" s="1"/>
  <c r="J105" i="12"/>
  <c r="J120" i="12"/>
  <c r="J112" i="12" s="1"/>
  <c r="J72" i="12"/>
  <c r="J15" i="12"/>
  <c r="J246" i="12"/>
  <c r="J219" i="12"/>
  <c r="I323" i="11"/>
  <c r="I322" i="11" s="1"/>
  <c r="H97" i="11"/>
  <c r="J287" i="11"/>
  <c r="J56" i="11"/>
  <c r="I56" i="11"/>
  <c r="H55" i="11"/>
  <c r="I201" i="11"/>
  <c r="J201" i="11"/>
  <c r="I235" i="11"/>
  <c r="H290" i="11"/>
  <c r="H270" i="11" s="1"/>
  <c r="H133" i="11"/>
  <c r="J134" i="11"/>
  <c r="I134" i="11"/>
  <c r="J106" i="11"/>
  <c r="I208" i="11"/>
  <c r="I86" i="11"/>
  <c r="I310" i="11"/>
  <c r="I106" i="11"/>
  <c r="I114" i="11"/>
  <c r="I113" i="11" s="1"/>
  <c r="I156" i="11"/>
  <c r="I150" i="11" s="1"/>
  <c r="J48" i="11"/>
  <c r="H26" i="11"/>
  <c r="I43" i="11"/>
  <c r="J77" i="11"/>
  <c r="I109" i="11"/>
  <c r="H113" i="11"/>
  <c r="I198" i="11"/>
  <c r="I259" i="11"/>
  <c r="I287" i="11"/>
  <c r="I294" i="11"/>
  <c r="I290" i="11" s="1"/>
  <c r="I326" i="11"/>
  <c r="I325" i="11" s="1"/>
  <c r="I48" i="11"/>
  <c r="I77" i="11"/>
  <c r="H234" i="11"/>
  <c r="H233" i="11" s="1"/>
  <c r="I65" i="11"/>
  <c r="I70" i="11"/>
  <c r="I15" i="11"/>
  <c r="J15" i="11"/>
  <c r="J252" i="11"/>
  <c r="J294" i="11"/>
  <c r="I252" i="11"/>
  <c r="J171" i="12"/>
  <c r="J170" i="12" s="1"/>
  <c r="J169" i="12" s="1"/>
  <c r="J134" i="12"/>
  <c r="J133" i="12" s="1"/>
  <c r="L13" i="12" l="1"/>
  <c r="I76" i="11"/>
  <c r="L13" i="11"/>
  <c r="I14" i="11"/>
  <c r="I270" i="11"/>
  <c r="I116" i="12" s="1"/>
  <c r="I113" i="12" s="1"/>
  <c r="I200" i="11"/>
  <c r="I290" i="12"/>
  <c r="I133" i="12"/>
  <c r="I132" i="12" s="1"/>
  <c r="I272" i="12"/>
  <c r="J50" i="12"/>
  <c r="I313" i="12"/>
  <c r="I19" i="12"/>
  <c r="I251" i="12"/>
  <c r="I205" i="12"/>
  <c r="I201" i="12" s="1"/>
  <c r="J127" i="12"/>
  <c r="I152" i="12"/>
  <c r="H160" i="12"/>
  <c r="H262" i="12"/>
  <c r="I89" i="12"/>
  <c r="I88" i="12" s="1"/>
  <c r="J132" i="12"/>
  <c r="I127" i="12"/>
  <c r="I123" i="12" s="1"/>
  <c r="I79" i="12"/>
  <c r="I120" i="12"/>
  <c r="I219" i="12"/>
  <c r="I187" i="12"/>
  <c r="H245" i="12"/>
  <c r="H244" i="12" s="1"/>
  <c r="I268" i="12"/>
  <c r="H232" i="11"/>
  <c r="I15" i="12"/>
  <c r="H63" i="12"/>
  <c r="I246" i="12"/>
  <c r="H201" i="12"/>
  <c r="I105" i="12"/>
  <c r="I104" i="12" s="1"/>
  <c r="I98" i="12" s="1"/>
  <c r="I179" i="12"/>
  <c r="I178" i="12" s="1"/>
  <c r="J206" i="11"/>
  <c r="J200" i="11" s="1"/>
  <c r="J111" i="12"/>
  <c r="J110" i="12" s="1"/>
  <c r="J104" i="12" s="1"/>
  <c r="J98" i="12" s="1"/>
  <c r="J128" i="11"/>
  <c r="J122" i="11" s="1"/>
  <c r="J95" i="12"/>
  <c r="J94" i="12" s="1"/>
  <c r="I35" i="12"/>
  <c r="J206" i="12"/>
  <c r="J205" i="12" s="1"/>
  <c r="I51" i="12"/>
  <c r="I50" i="12" s="1"/>
  <c r="J290" i="11"/>
  <c r="J16" i="6"/>
  <c r="J15" i="6" s="1"/>
  <c r="J125" i="12"/>
  <c r="J124" i="12" s="1"/>
  <c r="J74" i="11"/>
  <c r="J73" i="11" s="1"/>
  <c r="J49" i="12"/>
  <c r="J48" i="12" s="1"/>
  <c r="J47" i="12" s="1"/>
  <c r="J265" i="12"/>
  <c r="J263" i="12" s="1"/>
  <c r="J310" i="11"/>
  <c r="J189" i="12"/>
  <c r="J188" i="12" s="1"/>
  <c r="J156" i="11"/>
  <c r="J269" i="12"/>
  <c r="J268" i="12" s="1"/>
  <c r="J84" i="12"/>
  <c r="J83" i="12" s="1"/>
  <c r="J235" i="11"/>
  <c r="J203" i="12"/>
  <c r="J202" i="12" s="1"/>
  <c r="J43" i="11"/>
  <c r="J36" i="12"/>
  <c r="J35" i="12" s="1"/>
  <c r="J18" i="12" s="1"/>
  <c r="J90" i="12"/>
  <c r="J89" i="12" s="1"/>
  <c r="I75" i="12"/>
  <c r="I72" i="12"/>
  <c r="H18" i="12"/>
  <c r="H14" i="12" s="1"/>
  <c r="I333" i="12"/>
  <c r="I332" i="12" s="1"/>
  <c r="I170" i="12"/>
  <c r="I169" i="12" s="1"/>
  <c r="I161" i="12"/>
  <c r="I160" i="12" s="1"/>
  <c r="I40" i="12"/>
  <c r="J114" i="11"/>
  <c r="J113" i="11" s="1"/>
  <c r="J81" i="12"/>
  <c r="J80" i="12" s="1"/>
  <c r="J291" i="12"/>
  <c r="J290" i="12" s="1"/>
  <c r="J70" i="11"/>
  <c r="J168" i="12"/>
  <c r="J166" i="12" s="1"/>
  <c r="J109" i="11"/>
  <c r="J97" i="11" s="1"/>
  <c r="J76" i="12"/>
  <c r="J75" i="12" s="1"/>
  <c r="J63" i="12" s="1"/>
  <c r="J133" i="11"/>
  <c r="J252" i="12"/>
  <c r="J65" i="11"/>
  <c r="J163" i="12"/>
  <c r="J161" i="12" s="1"/>
  <c r="I226" i="12"/>
  <c r="J300" i="11"/>
  <c r="I234" i="11"/>
  <c r="I97" i="11"/>
  <c r="I26" i="11"/>
  <c r="H132" i="11"/>
  <c r="J86" i="11"/>
  <c r="J76" i="11" s="1"/>
  <c r="I55" i="11"/>
  <c r="I133" i="11"/>
  <c r="E36" i="4"/>
  <c r="F36" i="4"/>
  <c r="D36" i="4"/>
  <c r="J18" i="6"/>
  <c r="I18" i="6"/>
  <c r="H18" i="6"/>
  <c r="I15" i="6"/>
  <c r="H15" i="6"/>
  <c r="F53" i="4"/>
  <c r="F50" i="4" s="1"/>
  <c r="E53" i="4"/>
  <c r="E50" i="4" s="1"/>
  <c r="D53" i="4"/>
  <c r="D50" i="4" s="1"/>
  <c r="F33" i="4"/>
  <c r="E32" i="4"/>
  <c r="D32" i="4"/>
  <c r="F30" i="4"/>
  <c r="E30" i="4"/>
  <c r="D30" i="4"/>
  <c r="F28" i="4"/>
  <c r="E28" i="4"/>
  <c r="D28" i="4"/>
  <c r="F26" i="4"/>
  <c r="E26" i="4"/>
  <c r="D26" i="4"/>
  <c r="F23" i="4"/>
  <c r="E23" i="4"/>
  <c r="D23" i="4"/>
  <c r="E19" i="4"/>
  <c r="D19" i="4"/>
  <c r="E15" i="4"/>
  <c r="D15" i="4"/>
  <c r="F35" i="4" l="1"/>
  <c r="J88" i="12"/>
  <c r="I112" i="12"/>
  <c r="H200" i="12"/>
  <c r="H199" i="12" s="1"/>
  <c r="H13" i="11"/>
  <c r="F32" i="4"/>
  <c r="H33" i="4"/>
  <c r="H32" i="4" s="1"/>
  <c r="D35" i="4"/>
  <c r="D34" i="4" s="1"/>
  <c r="E35" i="4"/>
  <c r="E34" i="4" s="1"/>
  <c r="J26" i="11"/>
  <c r="J14" i="11"/>
  <c r="J187" i="12"/>
  <c r="J251" i="12"/>
  <c r="J245" i="12" s="1"/>
  <c r="J123" i="12"/>
  <c r="J150" i="11"/>
  <c r="J132" i="11" s="1"/>
  <c r="I262" i="12"/>
  <c r="J262" i="12"/>
  <c r="I233" i="11"/>
  <c r="I232" i="11" s="1"/>
  <c r="I18" i="12"/>
  <c r="I14" i="12" s="1"/>
  <c r="J201" i="12"/>
  <c r="I245" i="12"/>
  <c r="I63" i="12"/>
  <c r="J234" i="11"/>
  <c r="J233" i="11" s="1"/>
  <c r="J79" i="12"/>
  <c r="J160" i="12"/>
  <c r="I14" i="6"/>
  <c r="J55" i="11"/>
  <c r="I200" i="12"/>
  <c r="I199" i="12" s="1"/>
  <c r="J14" i="6"/>
  <c r="D14" i="4"/>
  <c r="F25" i="4"/>
  <c r="F19" i="4"/>
  <c r="D25" i="4"/>
  <c r="E25" i="4"/>
  <c r="J14" i="12"/>
  <c r="I132" i="11"/>
  <c r="H14" i="6"/>
  <c r="F34" i="4"/>
  <c r="E14" i="4"/>
  <c r="F15" i="4"/>
  <c r="I244" i="12" l="1"/>
  <c r="I13" i="12" s="1"/>
  <c r="J244" i="12"/>
  <c r="J200" i="12"/>
  <c r="J199" i="12" s="1"/>
  <c r="H13" i="12"/>
  <c r="H25" i="4"/>
  <c r="H14" i="4"/>
  <c r="H68" i="4" s="1"/>
  <c r="I13" i="11"/>
  <c r="N13" i="11" s="1"/>
  <c r="J232" i="11"/>
  <c r="J13" i="11" s="1"/>
  <c r="F14" i="4"/>
  <c r="D68" i="4"/>
  <c r="E68" i="4"/>
  <c r="N15" i="11" l="1"/>
  <c r="S13" i="11" s="1"/>
  <c r="U13" i="11" s="1"/>
  <c r="P13" i="11"/>
  <c r="J13" i="12"/>
  <c r="F68" i="4"/>
</calcChain>
</file>

<file path=xl/sharedStrings.xml><?xml version="1.0" encoding="utf-8"?>
<sst xmlns="http://schemas.openxmlformats.org/spreadsheetml/2006/main" count="3742" uniqueCount="470">
  <si>
    <t>на 2019 год и на плановый период 2020 и 2021 годов"</t>
  </si>
  <si>
    <t>(тыс. рублей)</t>
  </si>
  <si>
    <t>Наименование</t>
  </si>
  <si>
    <t>001</t>
  </si>
  <si>
    <t>01</t>
  </si>
  <si>
    <t>05</t>
  </si>
  <si>
    <t>00</t>
  </si>
  <si>
    <t>000</t>
  </si>
  <si>
    <t>03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</si>
  <si>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</si>
  <si>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</si>
  <si>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</si>
  <si>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</si>
  <si>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№4</t>
  </si>
  <si>
    <t xml:space="preserve">       Прогноз доходов бюджета  </t>
  </si>
  <si>
    <t xml:space="preserve">МО «Дахадаевский район» на 2019 год </t>
  </si>
  <si>
    <t>Код админ. дох.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</si>
  <si>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</si>
  <si>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</si>
  <si>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</si>
  <si>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Налоговые и неналоговые доходы </t>
  </si>
  <si>
    <t>1 01 00000 00 0000 000</t>
  </si>
  <si>
    <t xml:space="preserve">Налоги на прибыль, доходы </t>
  </si>
  <si>
    <t>1 01  02021  01  0000  110</t>
  </si>
  <si>
    <t>1 03 00000 00 0000 000</t>
  </si>
  <si>
    <t>Налоги  на  товары (работы услуги) реализуемые на территории РФ</t>
  </si>
  <si>
    <t>1 03 02200 01 0000 110</t>
  </si>
  <si>
    <t>1 05 00000 00 0000 000</t>
  </si>
  <si>
    <t>Налоги  на  совокупный  доход</t>
  </si>
  <si>
    <t>1 05 01000 01 0000 110</t>
  </si>
  <si>
    <t>1 05 02000 02 0000 110</t>
  </si>
  <si>
    <t>1 05 03000 01 0000 110</t>
  </si>
  <si>
    <t>1 08 00000 00 0000 000</t>
  </si>
  <si>
    <t>Государственная  пошлина</t>
  </si>
  <si>
    <t>1 08 03010 01 0000 110</t>
  </si>
  <si>
    <t>Госпошлина  по делам, рассматриваемым в судах  общей юрисдикции, мировыми судьями</t>
  </si>
  <si>
    <t xml:space="preserve">Неналоговые доходы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</si>
  <si>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</si>
  <si>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</si>
  <si>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</si>
  <si>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</si>
  <si>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1 13 00000 00 0000 000</t>
  </si>
  <si>
    <t>Доходы от оказания платных услуг</t>
  </si>
  <si>
    <t>1 13 05000 00 0000 130</t>
  </si>
  <si>
    <t>Прочие доходы от оказания платных услуг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</si>
  <si>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</si>
  <si>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</si>
  <si>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</si>
  <si>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</si>
  <si>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1 16 00000 00 0000 000</t>
  </si>
  <si>
    <t>Штрафы, санкции, возмещение ущерба</t>
  </si>
  <si>
    <t>1 16 90000 00 0000 140</t>
  </si>
  <si>
    <t>Прочие  поступления от денежных  взысканий (штрафов) и иных  сумм  в возмещение ущерба</t>
  </si>
  <si>
    <t>2 00 00000 00 0000 000</t>
  </si>
  <si>
    <t xml:space="preserve">Безвозмездные  поступления  </t>
  </si>
  <si>
    <t>2 02 00000 00 0000 000</t>
  </si>
  <si>
    <t>Безвозмездные  поступления  от  других  бюджетов   бюджетной  системы  Российской  Федерации</t>
  </si>
  <si>
    <t>Дотации от  других  бюджетов   бюджетной  системы  Российской  Федерации</t>
  </si>
  <si>
    <t>Дотации бюджетам муниципальных районов на  выравнивание  уровня  бюджетной  обеспеченности</t>
  </si>
  <si>
    <t>Субсидии  бюджетам субъектов Российской  Федерации и муниципальных образований</t>
  </si>
  <si>
    <t>на обеспечение разового питания учащихся 1-4 классов</t>
  </si>
  <si>
    <t>Субвенции от  других  бюджетов   бюджетной  системы  Российской  Федерации</t>
  </si>
  <si>
    <t xml:space="preserve"> - госстандарт образования (Школы)</t>
  </si>
  <si>
    <t xml:space="preserve"> - госстандарт дошкольного образования (ДОУ)</t>
  </si>
  <si>
    <t>Субвенции бюджетам поселений на выполнение передаваемых полномочий субъектов РФ</t>
  </si>
  <si>
    <t xml:space="preserve"> - расходы  для выполнения государственных   полномочий Республики Дагестан по хранению, комплектованию,учету и использованию Архивного фонда Республики Дагестан</t>
  </si>
  <si>
    <t xml:space="preserve"> - расходы для выполнения полномочий по образованию и организации деятельности административных комиссий</t>
  </si>
  <si>
    <t xml:space="preserve"> - расходы для выполнения полномочий по образованию и организации деятельности административных комиссий по делам несовершеннолетних</t>
  </si>
  <si>
    <t xml:space="preserve"> - на организацию и осуществление деятельности по опеке и попечительству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</si>
  <si>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</si>
  <si>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</si>
  <si>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</si>
  <si>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</si>
  <si>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ВСЕГО ДОХОДОВ</t>
  </si>
  <si>
    <t>Приложение № 5</t>
  </si>
  <si>
    <t>Распределение бюджетных ассигнований</t>
  </si>
  <si>
    <t>Код ведомства</t>
  </si>
  <si>
    <t>Рз</t>
  </si>
  <si>
    <t>ПР</t>
  </si>
  <si>
    <t>ЦСР</t>
  </si>
  <si>
    <t>ВР</t>
  </si>
  <si>
    <t>КОСГУ</t>
  </si>
  <si>
    <t xml:space="preserve"> ВСЕГО</t>
  </si>
  <si>
    <t>02</t>
  </si>
  <si>
    <t>Глава муниципального образования</t>
  </si>
  <si>
    <t>121</t>
  </si>
  <si>
    <t>211</t>
  </si>
  <si>
    <t>129</t>
  </si>
  <si>
    <t>213</t>
  </si>
  <si>
    <t>Депутаты представительного органа МСУ</t>
  </si>
  <si>
    <t>002</t>
  </si>
  <si>
    <t>122</t>
  </si>
  <si>
    <t>212</t>
  </si>
  <si>
    <t>242</t>
  </si>
  <si>
    <t>221</t>
  </si>
  <si>
    <t>244</t>
  </si>
  <si>
    <t>222</t>
  </si>
  <si>
    <t>226</t>
  </si>
  <si>
    <t>310</t>
  </si>
  <si>
    <t>340</t>
  </si>
  <si>
    <t>04</t>
  </si>
  <si>
    <t>Центральный аппарат местной администрации</t>
  </si>
  <si>
    <t>223</t>
  </si>
  <si>
    <t>225</t>
  </si>
  <si>
    <t>851</t>
  </si>
  <si>
    <t>852</t>
  </si>
  <si>
    <t>Субвенция "Административная комиссия"</t>
  </si>
  <si>
    <t xml:space="preserve"> Субвенция "Административная комиссия"</t>
  </si>
  <si>
    <t>Субвенция "Админкомиссия по делам несовершеннолетних"</t>
  </si>
  <si>
    <t xml:space="preserve"> Субвенция "Админкомиссия по делам несовершеннолетних"</t>
  </si>
  <si>
    <t>Судебная система</t>
  </si>
  <si>
    <t>07</t>
  </si>
  <si>
    <t>06</t>
  </si>
  <si>
    <t>592</t>
  </si>
  <si>
    <t>Центральный аппарат КСК</t>
  </si>
  <si>
    <t>003</t>
  </si>
  <si>
    <t>Руководитель контрольно-счетной комиссии МО</t>
  </si>
  <si>
    <t>11</t>
  </si>
  <si>
    <t>Резервные фонды местных администраций</t>
  </si>
  <si>
    <t>870</t>
  </si>
  <si>
    <t>13</t>
  </si>
  <si>
    <t>Субвенция "Архивный фонд"</t>
  </si>
  <si>
    <t>МКУ "Админхозотдел"</t>
  </si>
  <si>
    <t>004</t>
  </si>
  <si>
    <t>111</t>
  </si>
  <si>
    <t>119</t>
  </si>
  <si>
    <t xml:space="preserve"> Субвенция "ВУСы"</t>
  </si>
  <si>
    <t>530</t>
  </si>
  <si>
    <t>251</t>
  </si>
  <si>
    <t xml:space="preserve"> Субвенция "ЗАГСы"</t>
  </si>
  <si>
    <t>09</t>
  </si>
  <si>
    <t>Центральный аппарат ГО и ЧС</t>
  </si>
  <si>
    <t>14</t>
  </si>
  <si>
    <t>ЕДДС</t>
  </si>
  <si>
    <t>Центральный аппарат ОСХ</t>
  </si>
  <si>
    <t>Дорожный фонд МО "Дахадаевский район"</t>
  </si>
  <si>
    <t>243</t>
  </si>
  <si>
    <t>811</t>
  </si>
  <si>
    <t>241</t>
  </si>
  <si>
    <t>Субвенция "Госстандарт дошкольного образования (ДОУ)"</t>
  </si>
  <si>
    <t>075</t>
  </si>
  <si>
    <t>1910106590</t>
  </si>
  <si>
    <t>ДДОУ</t>
  </si>
  <si>
    <t>112</t>
  </si>
  <si>
    <t>в т.числе Питание 1-4 классы</t>
  </si>
  <si>
    <t>Субвенция "Госстандарт общего образования (ШКОЛЫ)"</t>
  </si>
  <si>
    <t>1920206590</t>
  </si>
  <si>
    <t>Школы-д/сады, школы нач, неполные, средние</t>
  </si>
  <si>
    <t>Учреждения  дополнительного образования</t>
  </si>
  <si>
    <t>Субвенция "Специалисты по Опеке"</t>
  </si>
  <si>
    <t xml:space="preserve">МБУ "ОУ и ООМСО и МУ МО </t>
  </si>
  <si>
    <t>611</t>
  </si>
  <si>
    <t>МКУ "Центр развития образования"</t>
  </si>
  <si>
    <t>005</t>
  </si>
  <si>
    <t>МКУ "Управление образования"</t>
  </si>
  <si>
    <t>08</t>
  </si>
  <si>
    <t>0000000000</t>
  </si>
  <si>
    <t>МКУ "МЦКДЦ"</t>
  </si>
  <si>
    <t>056</t>
  </si>
  <si>
    <t>МКУ "МЦБС"</t>
  </si>
  <si>
    <t>9980500590</t>
  </si>
  <si>
    <t>МКУ "КРЦ с Уркарах"</t>
  </si>
  <si>
    <t>9980600590</t>
  </si>
  <si>
    <t>МКУ "КРЦ"</t>
  </si>
  <si>
    <t>Центральный  аппарат РОК</t>
  </si>
  <si>
    <t>Доплаты к пенсиям муниципальных служащих</t>
  </si>
  <si>
    <t>263</t>
  </si>
  <si>
    <t>10</t>
  </si>
  <si>
    <t xml:space="preserve"> Субвенция "Компенсация родительской платы"</t>
  </si>
  <si>
    <t>2230181540</t>
  </si>
  <si>
    <t>313</t>
  </si>
  <si>
    <t>262</t>
  </si>
  <si>
    <t>22500R0820</t>
  </si>
  <si>
    <t>412</t>
  </si>
  <si>
    <t xml:space="preserve"> Субвенция "Пособия на детей сирот"</t>
  </si>
  <si>
    <t>2230781520</t>
  </si>
  <si>
    <t xml:space="preserve"> Субвенция "Единовременное пособие на детей сирот"</t>
  </si>
  <si>
    <t>2230752600</t>
  </si>
  <si>
    <t>Физическая культура и спорт</t>
  </si>
  <si>
    <t>12</t>
  </si>
  <si>
    <t>МКУ "Информационный центр""</t>
  </si>
  <si>
    <t>012</t>
  </si>
  <si>
    <t>"Обслуживание муниципального долга"</t>
  </si>
  <si>
    <t>Обслуживание муниципального долга</t>
  </si>
  <si>
    <t>2610227880</t>
  </si>
  <si>
    <t>730</t>
  </si>
  <si>
    <t>231</t>
  </si>
  <si>
    <t>2610160010</t>
  </si>
  <si>
    <t>511</t>
  </si>
  <si>
    <t>Приложение № 6</t>
  </si>
  <si>
    <t>Публично-правовые обязательства</t>
  </si>
  <si>
    <t xml:space="preserve">районного бюджета МО «Дахадаевский район» на 2019 год </t>
  </si>
  <si>
    <t>Наименование  главного  распорядителя  кредитов</t>
  </si>
  <si>
    <t>Гл</t>
  </si>
  <si>
    <t xml:space="preserve">Социальная  политика </t>
  </si>
  <si>
    <t>Пенсионная обеспечение</t>
  </si>
  <si>
    <t>2210728960</t>
  </si>
  <si>
    <t>Охрана семьи и детства</t>
  </si>
  <si>
    <t>Субвенция "Компенсация родительской платы"</t>
  </si>
  <si>
    <t>2250050820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</si>
  <si>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сферы, определенных указами президента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</si>
  <si>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сферы, определенных указами президента Российской Федерации</t>
  </si>
  <si>
    <t>Дотации на выравнивание бюджетной обеспеченности сельских поселений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</si>
  <si>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</si>
  <si>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</si>
  <si>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</si>
  <si>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</si>
  <si>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</si>
  <si>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</si>
  <si>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</si>
  <si>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</si>
  <si>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</si>
  <si>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</si>
  <si>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</si>
  <si>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</si>
  <si>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</si>
  <si>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</si>
  <si>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</si>
  <si>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</si>
  <si>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</si>
  <si>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ЖИЛИЩНО-КОММУНАЛЬНОЕ ХОЗЯЙСТВО</t>
  </si>
  <si>
    <t>Коммунальное хозяйство</t>
  </si>
  <si>
    <t>Субсидии МУП "ЖКХ"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</si>
  <si>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</si>
  <si>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</si>
  <si>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</si>
  <si>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</si>
  <si>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</si>
  <si>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</si>
  <si>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</si>
  <si>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</si>
  <si>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</si>
  <si>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</si>
  <si>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</si>
  <si>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</si>
  <si>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</si>
  <si>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</si>
  <si>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</si>
  <si>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</si>
  <si>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291</t>
  </si>
  <si>
    <t>296</t>
  </si>
  <si>
    <t>9980020300</t>
  </si>
  <si>
    <t>9980021200</t>
  </si>
  <si>
    <t>9982121202</t>
  </si>
  <si>
    <t>9982221206</t>
  </si>
  <si>
    <t>9982921200</t>
  </si>
  <si>
    <t>9983421200</t>
  </si>
  <si>
    <t>9980022500</t>
  </si>
  <si>
    <t>9982220401</t>
  </si>
  <si>
    <t>9982220406</t>
  </si>
  <si>
    <t>9982920400</t>
  </si>
  <si>
    <t>9983420400</t>
  </si>
  <si>
    <t>9980029900</t>
  </si>
  <si>
    <t>9982229901</t>
  </si>
  <si>
    <t>9982229903</t>
  </si>
  <si>
    <t>9982229906</t>
  </si>
  <si>
    <t>9983129900</t>
  </si>
  <si>
    <t>9983429900</t>
  </si>
  <si>
    <t>9980070004</t>
  </si>
  <si>
    <t>9982170042</t>
  </si>
  <si>
    <t>9982270041</t>
  </si>
  <si>
    <t>9982270046</t>
  </si>
  <si>
    <t>9983470040</t>
  </si>
  <si>
    <t>9980012000</t>
  </si>
  <si>
    <t>9982212001</t>
  </si>
  <si>
    <t>9982212006</t>
  </si>
  <si>
    <t>9982912000</t>
  </si>
  <si>
    <t>831</t>
  </si>
  <si>
    <t>292</t>
  </si>
  <si>
    <t>9983412000</t>
  </si>
  <si>
    <t>2020100590</t>
  </si>
  <si>
    <t>9980100590</t>
  </si>
  <si>
    <t>9982110592</t>
  </si>
  <si>
    <t>9982210591</t>
  </si>
  <si>
    <t>9982210592</t>
  </si>
  <si>
    <t>9982210593</t>
  </si>
  <si>
    <t>9982210596</t>
  </si>
  <si>
    <t>9982910590</t>
  </si>
  <si>
    <t>9983110590</t>
  </si>
  <si>
    <t>9983410590</t>
  </si>
  <si>
    <t>9982250591</t>
  </si>
  <si>
    <t>9982250596</t>
  </si>
  <si>
    <t>9982950590</t>
  </si>
  <si>
    <t>9983450590</t>
  </si>
  <si>
    <t>9982260591</t>
  </si>
  <si>
    <t>9982260593</t>
  </si>
  <si>
    <t>9982260596</t>
  </si>
  <si>
    <t>9983160590</t>
  </si>
  <si>
    <t>9983460590</t>
  </si>
  <si>
    <t>9980070001</t>
  </si>
  <si>
    <t>9982270011</t>
  </si>
  <si>
    <t>9982270013</t>
  </si>
  <si>
    <t>9982270015</t>
  </si>
  <si>
    <t>9982270016</t>
  </si>
  <si>
    <t>9982970010</t>
  </si>
  <si>
    <t>9983470010</t>
  </si>
  <si>
    <t>1920202590</t>
  </si>
  <si>
    <t>1923402590</t>
  </si>
  <si>
    <t>9982270021</t>
  </si>
  <si>
    <t>9982270023</t>
  </si>
  <si>
    <t>9982270025</t>
  </si>
  <si>
    <t>9982270026</t>
  </si>
  <si>
    <t>9982970020</t>
  </si>
  <si>
    <t>9983170020</t>
  </si>
  <si>
    <t>9983470020</t>
  </si>
  <si>
    <t>9980070003</t>
  </si>
  <si>
    <t>9982170032</t>
  </si>
  <si>
    <t>9982270031</t>
  </si>
  <si>
    <t>9982270032</t>
  </si>
  <si>
    <t>9982270033</t>
  </si>
  <si>
    <t>9982270036</t>
  </si>
  <si>
    <t>9982970030</t>
  </si>
  <si>
    <t>9983170030</t>
  </si>
  <si>
    <t>9983470030</t>
  </si>
  <si>
    <t>9982270043</t>
  </si>
  <si>
    <t>9982970040</t>
  </si>
  <si>
    <t>Финансовый отдел</t>
  </si>
  <si>
    <t>9980020400</t>
  </si>
  <si>
    <t>9982120402</t>
  </si>
  <si>
    <t>9982220405</t>
  </si>
  <si>
    <t>9983120400</t>
  </si>
  <si>
    <t>9982220402</t>
  </si>
  <si>
    <t>9982220403</t>
  </si>
  <si>
    <t>9980077710</t>
  </si>
  <si>
    <t>9983177710</t>
  </si>
  <si>
    <t>9983477710</t>
  </si>
  <si>
    <t>9980077720</t>
  </si>
  <si>
    <t>9983477720</t>
  </si>
  <si>
    <t>9982251206</t>
  </si>
  <si>
    <t>9982920680</t>
  </si>
  <si>
    <t>9982277735</t>
  </si>
  <si>
    <t>9982277736</t>
  </si>
  <si>
    <t>9983477730</t>
  </si>
  <si>
    <t>9982929900</t>
  </si>
  <si>
    <t>9980051180</t>
  </si>
  <si>
    <t>9980059300</t>
  </si>
  <si>
    <t>9982159302</t>
  </si>
  <si>
    <t>9982259305</t>
  </si>
  <si>
    <t>9982259306</t>
  </si>
  <si>
    <t>9983159300</t>
  </si>
  <si>
    <t>9983459300</t>
  </si>
  <si>
    <t>1532220765</t>
  </si>
  <si>
    <t>9982445031</t>
  </si>
  <si>
    <t>9982251005</t>
  </si>
  <si>
    <t>9982970070</t>
  </si>
  <si>
    <t>9980077740</t>
  </si>
  <si>
    <t>9983177740</t>
  </si>
  <si>
    <t>9983477740</t>
  </si>
  <si>
    <t>9982470091</t>
  </si>
  <si>
    <t>321</t>
  </si>
  <si>
    <t>9982111002</t>
  </si>
  <si>
    <t>9982211006</t>
  </si>
  <si>
    <t>9982911000</t>
  </si>
  <si>
    <t>9983111000</t>
  </si>
  <si>
    <t>9983411000</t>
  </si>
  <si>
    <t>Приложение № 7</t>
  </si>
  <si>
    <t>2 02 10000 00 0000 150</t>
  </si>
  <si>
    <t>2 02 20000 00 0000 150</t>
  </si>
  <si>
    <t>2 02 15009 05 0000 150</t>
  </si>
  <si>
    <t>2 02 29999 05 0000 150</t>
  </si>
  <si>
    <t>2 02 15001 05 0000 150</t>
  </si>
  <si>
    <t>2 02 35118 05 0000 150</t>
  </si>
  <si>
    <t>2 02 35930 050000 150</t>
  </si>
  <si>
    <t>2 02 30000 00 0000 150</t>
  </si>
  <si>
    <t>2 02 30024 05 0000 150</t>
  </si>
  <si>
    <t>2 02 35082 05 0000 150</t>
  </si>
  <si>
    <t>2 02 30027 05 0000 150</t>
  </si>
  <si>
    <t>2 02 30029 05 0000 150</t>
  </si>
  <si>
    <t>2 02 35260 05 0000 150</t>
  </si>
  <si>
    <t>2 02 35120 05 0000 150</t>
  </si>
  <si>
    <t>Утверждено</t>
  </si>
  <si>
    <t>изменения</t>
  </si>
  <si>
    <t>С учетом изменений</t>
  </si>
  <si>
    <t>к решению о внесении изменений в решение собрания депутатов МО "Дахадаевский район"</t>
  </si>
  <si>
    <t>"О районном бюджете МО "Дахадаевский район"</t>
  </si>
  <si>
    <t xml:space="preserve"> районного бюджета МО «Дахадаевский район» по разделам, подразделам, целевым статьям и видам расходов на 2019 год</t>
  </si>
  <si>
    <t xml:space="preserve"> районного бюджета МО «Дахадаевский район» по кодам ведомства, разделам, подразделам, целевым статьям и видам расходов на 2019 год</t>
  </si>
  <si>
    <t>2 07 00000 00 0000 150</t>
  </si>
  <si>
    <t>ПРОЧИЕ БЕЗВОЗМЕЗДНЫЕ ПОСТУПЛЕНИЯ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</si>
  <si>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</si>
  <si>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</si>
  <si>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Водоснабжение в с. Уркарах (местный бюджет)</t>
  </si>
  <si>
    <t>ПИР строительство здания культуры</t>
  </si>
  <si>
    <t>Иные дотации</t>
  </si>
  <si>
    <t xml:space="preserve"> Иные дотация бюджетам сельских поселений</t>
  </si>
  <si>
    <t>Субсидии "Питание учащихся 1-4 классов (15 руб)"</t>
  </si>
  <si>
    <t>Софинансирование питание учащихся 1-4 кл (1 руб)</t>
  </si>
  <si>
    <t>остаток</t>
  </si>
  <si>
    <t>2 02 25243 05 0000 150</t>
  </si>
  <si>
    <t>на строительство и реконструкцию объектов питьевого водоснабжения (Водоснабжение с. Уркарах)</t>
  </si>
  <si>
    <t>остаток на нач</t>
  </si>
  <si>
    <t>Налог на доходы физических лиц (НДФЛ)</t>
  </si>
  <si>
    <t>Доходы от уплаты акцизов на дизельное топливо (Дорожный фонд МО)</t>
  </si>
  <si>
    <t>Упрощенная система налогообложения (УСН)</t>
  </si>
  <si>
    <t>Единый  налог  на вмененный доход  для  отдельных  видов  деятельности (ЕНВД)</t>
  </si>
  <si>
    <t>Единый сельскохозяйственный налог (ЕСХН)</t>
  </si>
  <si>
    <t>направленные остатки</t>
  </si>
  <si>
    <t>Сумма</t>
  </si>
  <si>
    <t>ИТОГО</t>
  </si>
  <si>
    <t xml:space="preserve">в БЮДЖЕТЕ РАЙОНА на 2019 год </t>
  </si>
  <si>
    <t>МЦКДЦ приобретение ОС</t>
  </si>
  <si>
    <t>МЦКДЦ приобретение МЗ</t>
  </si>
  <si>
    <t>МКУ "Информационный центр"" приобретение МЗ</t>
  </si>
  <si>
    <t>МКУ "Управление образования" приобретение МЗ</t>
  </si>
  <si>
    <t>МКУ "Центр развития образования" приобретение МЗ</t>
  </si>
  <si>
    <t>МКУ "Кубачи ШИ им.Абдурахманова" арендная плата</t>
  </si>
  <si>
    <t>ДДОУ приобретение ОС</t>
  </si>
  <si>
    <t>Школы оплата по договорам новых школьных авто</t>
  </si>
  <si>
    <t>МКОУ ДОД "ДРШИ" приобретение МЗ</t>
  </si>
  <si>
    <t>Субвенция "Составление (изменение) списков кандидатов в присяжные заседатели"</t>
  </si>
  <si>
    <t>Субсидии РД "Водоснабжение в с. Уркарах (республиканские средства)"</t>
  </si>
  <si>
    <t>Благоустройство</t>
  </si>
  <si>
    <t>Иные межбюджетные трансферты "Проект 100 школ (ремонт МКУ "Зубанчи СОШ за счет мецената)"</t>
  </si>
  <si>
    <t>мероприятия по молодежной политике</t>
  </si>
  <si>
    <t xml:space="preserve">Субсидии из местного бюджета для МБУ "ОУ и ООМСО и МУ МО </t>
  </si>
  <si>
    <t>Межбюджетные трансферты "Грант "Золотая вышика""</t>
  </si>
  <si>
    <t>Субвенция "Дотация бюджетам сельских поселений"</t>
  </si>
  <si>
    <t>Иные дотации бюджетам сельских поселений</t>
  </si>
  <si>
    <t>благоустройство</t>
  </si>
  <si>
    <t>Субвенция "Госстандарт ДДОУ"</t>
  </si>
  <si>
    <t>Детские дошкольные учреждения</t>
  </si>
  <si>
    <t>Субвенция "Госстандарт общего образования"</t>
  </si>
  <si>
    <t>Субвенция дотация поселений "Сельские СДК"</t>
  </si>
  <si>
    <t xml:space="preserve"> Субвенция "Обеспечение жильем детей сирот" (ФС)</t>
  </si>
  <si>
    <t xml:space="preserve"> Субвенция "Обеспечение жильем детей сирот" (РС)</t>
  </si>
  <si>
    <t>Субвенция "Обеспечение жильем детей сирот" (ФС)</t>
  </si>
  <si>
    <t>Субвенция "Обеспечение жильем детей сирот" (РС)</t>
  </si>
  <si>
    <t>Субвенция "Пособия на детей сирот"</t>
  </si>
  <si>
    <t>МКОУ ДОД "ДРШИ" приобретение автотранспорта</t>
  </si>
  <si>
    <t>МКОУ "Кища гимназия" стоительство музея</t>
  </si>
  <si>
    <t>МКОУ "Урари СОШ" штрафы пожарнные</t>
  </si>
  <si>
    <t>2 02 25519 05 0000 150</t>
  </si>
  <si>
    <t>на строительство СДК в с.  Кубачи</t>
  </si>
  <si>
    <t>на капитальный ремонт СДК в с.  Кища</t>
  </si>
  <si>
    <t>на госсподдержка лучший работник сельской культуры</t>
  </si>
  <si>
    <t>на госсподдержка лучшее сельское учреждение культуры</t>
  </si>
  <si>
    <t>на подключение муниципальных общедоступных библиотек к сети интернет и развитие библиотечного дела</t>
  </si>
  <si>
    <t>на комплектование книжных фондов муниципальных общедоступных библиотек</t>
  </si>
  <si>
    <t>2 02 20041 05 0000 150</t>
  </si>
  <si>
    <t>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</si>
  <si>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от 01.04.2019 г.№ 01-06-VII-СД-№1</t>
  </si>
  <si>
    <t>Субсидии из Респ бюджета на ремонт автодорог</t>
  </si>
  <si>
    <t>Софинансирование ремонт автодорог из местного бюджета</t>
  </si>
  <si>
    <t>Госпрограмма "Развитие культуры"</t>
  </si>
  <si>
    <t>Субсидии на Строительство СДК в с.  Кубачи</t>
  </si>
  <si>
    <t>202А155195</t>
  </si>
  <si>
    <t>Субсидии на Капитальный ремонт СДК в с.  Кища</t>
  </si>
  <si>
    <t>Субсидии на Госсподдержка лучший работник сельской культуры</t>
  </si>
  <si>
    <t>20209R5192</t>
  </si>
  <si>
    <t>софинансирование из местного бюджета</t>
  </si>
  <si>
    <t>20209R5191</t>
  </si>
  <si>
    <t>Субсидии на Комплектование книжных фондов муниципальных общедоступных библиотек</t>
  </si>
  <si>
    <t>20209R5194</t>
  </si>
  <si>
    <t>Субсидии на Подключение муниципальных общедоступных библиотек к сети интернет</t>
  </si>
  <si>
    <t>20209R5193</t>
  </si>
  <si>
    <t>Субсидии на Госсподдержка лучшее учреждение культуры</t>
  </si>
  <si>
    <t>ПИР ремонт автодорог</t>
  </si>
  <si>
    <t>через лиц счет администрации</t>
  </si>
  <si>
    <t>Мероприятия по газификации</t>
  </si>
  <si>
    <t>Другие вопросы в области жилищно-коммунального хозяйства</t>
  </si>
  <si>
    <t>0930141110</t>
  </si>
  <si>
    <t>Уточ в 1 изм</t>
  </si>
  <si>
    <t>Уточ в 2 изм</t>
  </si>
  <si>
    <t>откл</t>
  </si>
  <si>
    <t>Прочие межбюджетные трансферты общего характера</t>
  </si>
  <si>
    <t>Прочие субсидии бюджетам сельских поселений</t>
  </si>
  <si>
    <t>Субвенция "Единовременное пособие на детей сирот"</t>
  </si>
  <si>
    <t>По уведомлениям</t>
  </si>
  <si>
    <t>от 11.02.2019 год</t>
  </si>
  <si>
    <t>от 01.04.2019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</si>
</sst>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_р_."/>
  </numFmts>
  <fonts count="2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8" fillId="0" borderId="1">
      <alignment vertical="top" wrapText="1"/>
    </xf>
    <xf numFmtId="1" fontId="19" fillId="0" borderId="1">
      <alignment horizontal="center" vertical="top" shrinkToFit="1"/>
    </xf>
    <xf numFmtId="4" fontId="18" fillId="4" borderId="1">
      <alignment horizontal="right" vertical="top" shrinkToFit="1"/>
    </xf>
  </cellStyleXfs>
  <cellXfs count="114">
    <xf numFmtId="0" fontId="0" fillId="0" borderId="0" xfId="0"/>
    <xf numFmtId="0" fontId="1" fillId="0" borderId="0" xfId="1" applyFill="1"/>
    <xf numFmtId="0" fontId="7" fillId="0" borderId="0" xfId="1" applyFont="1" applyFill="1" applyAlignment="1">
      <alignment horizontal="left" vertical="top"/>
    </xf>
    <xf numFmtId="0" fontId="7" fillId="0" borderId="0" xfId="1" applyFont="1" applyFill="1" applyAlignment="1">
      <alignment horizontal="left" vertical="top" wrapText="1"/>
    </xf>
    <xf numFmtId="0" fontId="3" fillId="0" borderId="0" xfId="1" applyFont="1" applyFill="1" applyAlignment="1">
      <alignment vertical="top" wrapText="1"/>
    </xf>
    <xf numFmtId="0" fontId="3" fillId="0" borderId="0" xfId="1" applyFont="1" applyFill="1" applyAlignment="1">
      <alignment horizontal="right" vertical="top" wrapText="1"/>
    </xf>
    <xf numFmtId="0" fontId="1" fillId="0" borderId="0" xfId="1" applyFill="1" applyAlignment="1">
      <alignment horizontal="right"/>
    </xf>
    <xf numFmtId="165" fontId="1" fillId="0" borderId="0" xfId="1" applyNumberFormat="1" applyFill="1" applyAlignment="1">
      <alignment horizontal="right"/>
    </xf>
    <xf numFmtId="0" fontId="9" fillId="2" borderId="0" xfId="1" applyFont="1" applyFill="1" applyAlignment="1">
      <alignment vertical="top" wrapText="1"/>
    </xf>
    <xf numFmtId="0" fontId="3" fillId="2" borderId="0" xfId="1" applyFont="1" applyFill="1" applyAlignment="1">
      <alignment vertical="top" wrapText="1"/>
    </xf>
    <xf numFmtId="0" fontId="1" fillId="2" borderId="0" xfId="1" applyFill="1"/>
    <xf numFmtId="0" fontId="15" fillId="2" borderId="0" xfId="1" applyFont="1" applyFill="1"/>
    <xf numFmtId="0" fontId="16" fillId="2" borderId="0" xfId="1" applyFont="1" applyFill="1"/>
    <xf numFmtId="0" fontId="2" fillId="2" borderId="0" xfId="1" applyFont="1" applyFill="1" applyAlignment="1">
      <alignment horizontal="center" vertical="center"/>
    </xf>
    <xf numFmtId="0" fontId="2" fillId="2" borderId="0" xfId="1" applyFont="1" applyFill="1"/>
    <xf numFmtId="0" fontId="17" fillId="0" borderId="0" xfId="0" applyFont="1"/>
    <xf numFmtId="164" fontId="0" fillId="0" borderId="0" xfId="0" applyNumberFormat="1"/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 vertical="center"/>
    </xf>
    <xf numFmtId="0" fontId="14" fillId="0" borderId="0" xfId="0" applyFont="1"/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164" fontId="20" fillId="0" borderId="0" xfId="4" applyNumberFormat="1" applyFont="1" applyFill="1" applyBorder="1" applyProtection="1">
      <alignment horizontal="right" vertical="top" shrinkToFit="1"/>
    </xf>
    <xf numFmtId="1" fontId="20" fillId="0" borderId="0" xfId="3" applyNumberFormat="1" applyFont="1" applyFill="1" applyBorder="1" applyProtection="1">
      <alignment horizontal="center" vertical="top" shrinkToFit="1"/>
    </xf>
    <xf numFmtId="0" fontId="10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textRotation="90" wrapText="1"/>
    </xf>
    <xf numFmtId="0" fontId="11" fillId="0" borderId="0" xfId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 vertical="center" wrapText="1"/>
    </xf>
    <xf numFmtId="49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/>
    <xf numFmtId="49" fontId="6" fillId="0" borderId="0" xfId="1" applyNumberFormat="1" applyFont="1" applyFill="1" applyBorder="1" applyAlignment="1">
      <alignment horizontal="right" vertical="center" wrapText="1"/>
    </xf>
    <xf numFmtId="49" fontId="5" fillId="0" borderId="0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/>
    <xf numFmtId="164" fontId="10" fillId="0" borderId="0" xfId="0" applyNumberFormat="1" applyFont="1" applyFill="1" applyBorder="1"/>
    <xf numFmtId="0" fontId="14" fillId="0" borderId="0" xfId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164" fontId="21" fillId="0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justify" vertical="center" wrapText="1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justify"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164" fontId="22" fillId="0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3" fillId="0" borderId="0" xfId="0" applyFont="1"/>
    <xf numFmtId="4" fontId="20" fillId="0" borderId="0" xfId="3" applyNumberFormat="1" applyFont="1" applyFill="1" applyBorder="1" applyAlignment="1" applyProtection="1">
      <alignment horizontal="right" vertical="top" shrinkToFit="1"/>
    </xf>
    <xf numFmtId="4" fontId="0" fillId="0" borderId="0" xfId="0" applyNumberFormat="1" applyAlignment="1">
      <alignment horizontal="right"/>
    </xf>
    <xf numFmtId="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1" fontId="20" fillId="0" borderId="0" xfId="3" applyNumberFormat="1" applyFont="1" applyFill="1" applyBorder="1" applyAlignment="1" applyProtection="1">
      <alignment horizontal="center" vertical="center" shrinkToFit="1"/>
    </xf>
    <xf numFmtId="164" fontId="20" fillId="0" borderId="0" xfId="4" applyNumberFormat="1" applyFont="1" applyFill="1" applyBorder="1" applyAlignment="1" applyProtection="1">
      <alignment horizontal="center" vertical="center" shrinkToFit="1"/>
    </xf>
    <xf numFmtId="1" fontId="20" fillId="0" borderId="0" xfId="3" applyNumberFormat="1" applyFont="1" applyFill="1" applyBorder="1" applyAlignment="1" applyProtection="1">
      <alignment horizontal="right" vertical="center" shrinkToFit="1"/>
    </xf>
    <xf numFmtId="164" fontId="20" fillId="0" borderId="0" xfId="4" applyNumberFormat="1" applyFont="1" applyFill="1" applyBorder="1" applyAlignment="1" applyProtection="1">
      <alignment horizontal="right" vertical="center" shrinkToFit="1"/>
    </xf>
    <xf numFmtId="0" fontId="14" fillId="0" borderId="0" xfId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1" fontId="25" fillId="0" borderId="0" xfId="3" applyNumberFormat="1" applyFont="1" applyFill="1" applyBorder="1" applyProtection="1">
      <alignment horizontal="center" vertical="top" shrinkToFit="1"/>
    </xf>
    <xf numFmtId="164" fontId="25" fillId="0" borderId="0" xfId="4" applyNumberFormat="1" applyFont="1" applyFill="1" applyBorder="1" applyProtection="1">
      <alignment horizontal="right" vertical="top" shrinkToFit="1"/>
    </xf>
    <xf numFmtId="0" fontId="0" fillId="0" borderId="0" xfId="0" applyFont="1"/>
    <xf numFmtId="0" fontId="14" fillId="0" borderId="0" xfId="1" applyFont="1" applyFill="1" applyBorder="1" applyAlignment="1">
      <alignment horizontal="left" vertical="center" wrapText="1"/>
    </xf>
    <xf numFmtId="49" fontId="20" fillId="0" borderId="0" xfId="3" applyNumberFormat="1" applyFont="1" applyFill="1" applyBorder="1" applyProtection="1">
      <alignment horizontal="center" vertical="top" shrinkToFit="1"/>
    </xf>
    <xf numFmtId="0" fontId="0" fillId="0" borderId="0" xfId="0" applyAlignment="1">
      <alignment horizontal="center" vertical="center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Fill="1"/>
    <xf numFmtId="164" fontId="0" fillId="3" borderId="2" xfId="0" applyNumberFormat="1" applyFill="1" applyBorder="1" applyAlignment="1"/>
    <xf numFmtId="0" fontId="0" fillId="3" borderId="2" xfId="0" applyFill="1" applyBorder="1" applyAlignment="1"/>
    <xf numFmtId="164" fontId="17" fillId="3" borderId="2" xfId="0" applyNumberFormat="1" applyFont="1" applyFill="1" applyBorder="1" applyAlignment="1"/>
    <xf numFmtId="0" fontId="17" fillId="3" borderId="2" xfId="0" applyFont="1" applyFill="1" applyBorder="1" applyAlignment="1"/>
    <xf numFmtId="0" fontId="23" fillId="3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26" fillId="3" borderId="2" xfId="0" applyNumberFormat="1" applyFont="1" applyFill="1" applyBorder="1" applyAlignment="1"/>
    <xf numFmtId="0" fontId="7" fillId="0" borderId="0" xfId="1" applyFont="1" applyFill="1" applyAlignment="1">
      <alignment horizontal="right"/>
    </xf>
    <xf numFmtId="0" fontId="7" fillId="0" borderId="0" xfId="1" applyFont="1" applyFill="1" applyAlignment="1" applyProtection="1">
      <alignment horizontal="right"/>
      <protection locked="0"/>
    </xf>
    <xf numFmtId="0" fontId="8" fillId="0" borderId="0" xfId="1" applyFont="1" applyFill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7" fillId="2" borderId="0" xfId="1" applyFont="1" applyFill="1" applyAlignment="1">
      <alignment horizontal="right" vertical="top" wrapText="1"/>
    </xf>
    <xf numFmtId="0" fontId="7" fillId="2" borderId="0" xfId="1" applyFont="1" applyFill="1" applyAlignment="1" applyProtection="1">
      <alignment horizontal="right"/>
      <protection locked="0"/>
    </xf>
    <xf numFmtId="0" fontId="14" fillId="0" borderId="0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 wrapText="1"/>
    </xf>
    <xf numFmtId="0" fontId="12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7" fillId="2" borderId="0" xfId="1" applyFont="1" applyFill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24" fillId="0" borderId="0" xfId="0" applyFont="1" applyAlignment="1">
      <alignment horizontal="center" vertical="center"/>
    </xf>
  </cellXfs>
  <cellStyles count="5">
    <cellStyle name="xl33" xfId="2" xr:uid="{00000000-0005-0000-0000-000000000000}"/>
    <cellStyle name="xl35" xfId="3" xr:uid="{00000000-0005-0000-0000-000001000000}"/>
    <cellStyle name="xl36" xfId="4" xr:uid="{00000000-0005-0000-0000-000002000000}"/>
    <cellStyle name="Обычный" xfId="0" builtinId="0"/>
    <cellStyle name="Обычный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2"/>
  <sheetViews>
    <sheetView zoomScaleNormal="100" workbookViewId="0">
      <selection activeCell="A3" sqref="A3:H3"/>
    </sheetView>
  </sheetViews>
  <sheetFormatPr defaultRowHeight="15" x14ac:dyDescent="0.25"/>
  <cols>
    <col min="1" max="1" width="4.7109375" style="1" customWidth="1"/>
    <col min="2" max="2" width="23.7109375" style="2" bestFit="1" customWidth="1"/>
    <col min="3" max="3" width="56.140625" style="1" customWidth="1"/>
    <col min="4" max="4" width="13.7109375" style="6" hidden="1" customWidth="1"/>
    <col min="5" max="5" width="13.7109375" style="1" hidden="1" customWidth="1"/>
    <col min="6" max="8" width="13.7109375" style="1" bestFit="1" customWidth="1"/>
  </cols>
  <sheetData>
    <row r="2" spans="1:8" x14ac:dyDescent="0.25">
      <c r="A2" s="98" t="s">
        <v>13</v>
      </c>
      <c r="B2" s="98"/>
      <c r="C2" s="98"/>
      <c r="D2" s="98"/>
      <c r="E2" s="98"/>
      <c r="F2" s="98"/>
      <c r="G2" s="98"/>
      <c r="H2" s="98"/>
    </row>
    <row r="3" spans="1:8" x14ac:dyDescent="0.25">
      <c r="A3" s="99" t="s">
        <v>373</v>
      </c>
      <c r="B3" s="99"/>
      <c r="C3" s="99"/>
      <c r="D3" s="99"/>
      <c r="E3" s="99"/>
      <c r="F3" s="99"/>
      <c r="G3" s="99"/>
      <c r="H3" s="99"/>
    </row>
    <row r="4" spans="1:8" x14ac:dyDescent="0.25">
      <c r="A4" s="99" t="s">
        <v>374</v>
      </c>
      <c r="B4" s="99"/>
      <c r="C4" s="99"/>
      <c r="D4" s="99"/>
      <c r="E4" s="99"/>
      <c r="F4" s="99"/>
      <c r="G4" s="99"/>
      <c r="H4" s="99"/>
    </row>
    <row r="5" spans="1:8" x14ac:dyDescent="0.25">
      <c r="A5" s="99" t="s">
        <v>0</v>
      </c>
      <c r="B5" s="99"/>
      <c r="C5" s="99"/>
      <c r="D5" s="99"/>
      <c r="E5" s="99"/>
      <c r="F5" s="99"/>
      <c r="G5" s="99"/>
      <c r="H5" s="99"/>
    </row>
    <row r="6" spans="1:8" x14ac:dyDescent="0.25">
      <c r="A6" s="99" t="s">
        <v>440</v>
      </c>
      <c r="B6" s="99"/>
      <c r="C6" s="99"/>
      <c r="D6" s="99"/>
      <c r="E6" s="99"/>
      <c r="F6" s="99"/>
      <c r="G6" s="99"/>
      <c r="H6" s="99"/>
    </row>
    <row r="7" spans="1:8" ht="15.75" x14ac:dyDescent="0.25">
      <c r="B7" s="3"/>
      <c r="C7" s="4"/>
      <c r="D7" s="5"/>
      <c r="E7" s="4"/>
      <c r="F7" s="4"/>
      <c r="G7" s="4"/>
      <c r="H7" s="4"/>
    </row>
    <row r="8" spans="1:8" ht="16.5" x14ac:dyDescent="0.25">
      <c r="A8" s="101" t="s">
        <v>14</v>
      </c>
      <c r="B8" s="101"/>
      <c r="C8" s="101"/>
      <c r="D8" s="101"/>
      <c r="E8" s="101"/>
      <c r="F8" s="101"/>
      <c r="G8" s="101"/>
      <c r="H8" s="101"/>
    </row>
    <row r="9" spans="1:8" ht="16.5" x14ac:dyDescent="0.25">
      <c r="A9" s="101" t="s">
        <v>15</v>
      </c>
      <c r="B9" s="101"/>
      <c r="C9" s="101"/>
      <c r="D9" s="101"/>
      <c r="E9" s="101"/>
      <c r="F9" s="101"/>
      <c r="G9" s="101"/>
      <c r="H9" s="101"/>
    </row>
    <row r="10" spans="1:8" ht="16.5" x14ac:dyDescent="0.25">
      <c r="A10" s="101"/>
      <c r="B10" s="101"/>
      <c r="C10" s="101"/>
      <c r="D10" s="101"/>
      <c r="E10" s="101"/>
      <c r="F10" s="101"/>
      <c r="G10" s="80"/>
      <c r="H10" s="80"/>
    </row>
    <row r="11" spans="1:8" ht="15.75" x14ac:dyDescent="0.25">
      <c r="A11" s="100" t="s">
        <v>1</v>
      </c>
      <c r="B11" s="100"/>
      <c r="C11" s="100"/>
      <c r="D11" s="100"/>
      <c r="E11" s="100"/>
      <c r="F11" s="100"/>
      <c r="G11" s="100"/>
      <c r="H11" s="100"/>
    </row>
    <row r="12" spans="1:8" ht="85.5" x14ac:dyDescent="0.25">
      <c r="A12" s="20" t="s">
        <v>16</v>
      </c>
      <c r="B12" s="47" t="s">
        <v>17</v>
      </c>
      <c r="C12" s="20" t="s">
        <v>18</v>
      </c>
      <c r="D12" s="20" t="s">
        <v>370</v>
      </c>
      <c r="E12" s="21" t="s">
        <v>371</v>
      </c>
      <c r="F12" s="20" t="s">
        <v>370</v>
      </c>
      <c r="G12" s="21" t="s">
        <v>371</v>
      </c>
      <c r="H12" s="20" t="s">
        <v>372</v>
      </c>
    </row>
    <row r="13" spans="1:8" x14ac:dyDescent="0.25">
      <c r="A13" s="48">
        <v>1</v>
      </c>
      <c r="B13" s="46">
        <v>2</v>
      </c>
      <c r="C13" s="46">
        <v>3</v>
      </c>
      <c r="D13" s="46">
        <v>4</v>
      </c>
      <c r="E13" s="53">
        <v>6</v>
      </c>
      <c r="F13" s="53">
        <v>5</v>
      </c>
      <c r="G13" s="53">
        <v>6</v>
      </c>
      <c r="H13" s="53">
        <v>5</v>
      </c>
    </row>
    <row r="14" spans="1:8" x14ac:dyDescent="0.25">
      <c r="A14" s="54" t="s">
        <v>3</v>
      </c>
      <c r="B14" s="47" t="s">
        <v>19</v>
      </c>
      <c r="C14" s="47" t="s">
        <v>20</v>
      </c>
      <c r="D14" s="55">
        <f>D15+D17+D19+D23+D26+D32+D30+D28</f>
        <v>83946.5</v>
      </c>
      <c r="E14" s="55">
        <f>E15+E17+E19+E23+E26+E32+E30+E28</f>
        <v>-0.02</v>
      </c>
      <c r="F14" s="55">
        <f>F15+F17+F19+F23+F26+F32+F30+F28</f>
        <v>83946.48</v>
      </c>
      <c r="G14" s="55">
        <f>G15+G17+G19+G23+G26+G32+G30+G28</f>
        <v>0</v>
      </c>
      <c r="H14" s="55">
        <f>H15+H17+H19+H23+H26+H32+H30+H28</f>
        <v>83946.48</v>
      </c>
    </row>
    <row r="15" spans="1:8" x14ac:dyDescent="0.25">
      <c r="A15" s="54" t="s">
        <v>3</v>
      </c>
      <c r="B15" s="47" t="s">
        <v>21</v>
      </c>
      <c r="C15" s="56" t="s">
        <v>22</v>
      </c>
      <c r="D15" s="33">
        <f>D16</f>
        <v>56400</v>
      </c>
      <c r="E15" s="33">
        <f>E16</f>
        <v>0</v>
      </c>
      <c r="F15" s="33">
        <f>F16</f>
        <v>56400</v>
      </c>
      <c r="G15" s="33">
        <f>G16</f>
        <v>0</v>
      </c>
      <c r="H15" s="33">
        <f>H16</f>
        <v>56400</v>
      </c>
    </row>
    <row r="16" spans="1:8" x14ac:dyDescent="0.25">
      <c r="A16" s="57" t="s">
        <v>3</v>
      </c>
      <c r="B16" s="49" t="s">
        <v>23</v>
      </c>
      <c r="C16" s="58" t="s">
        <v>391</v>
      </c>
      <c r="D16" s="59">
        <v>56400</v>
      </c>
      <c r="E16" s="60">
        <v>0</v>
      </c>
      <c r="F16" s="60">
        <f>D16+E16</f>
        <v>56400</v>
      </c>
      <c r="G16" s="60">
        <v>0</v>
      </c>
      <c r="H16" s="60">
        <f>F16+G16</f>
        <v>56400</v>
      </c>
    </row>
    <row r="17" spans="1:8" ht="28.5" x14ac:dyDescent="0.25">
      <c r="A17" s="54" t="s">
        <v>3</v>
      </c>
      <c r="B17" s="47" t="s">
        <v>24</v>
      </c>
      <c r="C17" s="56" t="s">
        <v>25</v>
      </c>
      <c r="D17" s="33">
        <f>D18</f>
        <v>8640.5</v>
      </c>
      <c r="E17" s="33">
        <f t="shared" ref="E17:H17" si="0">E18</f>
        <v>-0.02</v>
      </c>
      <c r="F17" s="33">
        <f t="shared" si="0"/>
        <v>8640.48</v>
      </c>
      <c r="G17" s="33">
        <f t="shared" si="0"/>
        <v>0</v>
      </c>
      <c r="H17" s="33">
        <f t="shared" si="0"/>
        <v>8640.48</v>
      </c>
    </row>
    <row r="18" spans="1:8" ht="30" x14ac:dyDescent="0.25">
      <c r="A18" s="57" t="s">
        <v>3</v>
      </c>
      <c r="B18" s="49" t="s">
        <v>26</v>
      </c>
      <c r="C18" s="58" t="s">
        <v>392</v>
      </c>
      <c r="D18" s="59">
        <v>8640.5</v>
      </c>
      <c r="E18" s="60">
        <v>-0.02</v>
      </c>
      <c r="F18" s="60">
        <f>D18+E18</f>
        <v>8640.48</v>
      </c>
      <c r="G18" s="60">
        <v>0</v>
      </c>
      <c r="H18" s="60">
        <f>F18+G18</f>
        <v>8640.48</v>
      </c>
    </row>
    <row r="19" spans="1:8" x14ac:dyDescent="0.25">
      <c r="A19" s="54" t="s">
        <v>3</v>
      </c>
      <c r="B19" s="47" t="s">
        <v>27</v>
      </c>
      <c r="C19" s="56" t="s">
        <v>28</v>
      </c>
      <c r="D19" s="33">
        <f>D20+D21+D22</f>
        <v>15148</v>
      </c>
      <c r="E19" s="33">
        <f>E20+E21+E22</f>
        <v>0</v>
      </c>
      <c r="F19" s="33">
        <f>F20+F21+F22</f>
        <v>15148</v>
      </c>
      <c r="G19" s="33">
        <f>G20+G21+G22</f>
        <v>0</v>
      </c>
      <c r="H19" s="33">
        <f>H20+H21+H22</f>
        <v>15148</v>
      </c>
    </row>
    <row r="20" spans="1:8" x14ac:dyDescent="0.25">
      <c r="A20" s="57" t="s">
        <v>3</v>
      </c>
      <c r="B20" s="49" t="s">
        <v>29</v>
      </c>
      <c r="C20" s="58" t="s">
        <v>393</v>
      </c>
      <c r="D20" s="59">
        <v>14532</v>
      </c>
      <c r="E20" s="60">
        <v>0</v>
      </c>
      <c r="F20" s="60">
        <f t="shared" ref="F20:F22" si="1">D20+E20</f>
        <v>14532</v>
      </c>
      <c r="G20" s="60">
        <v>0</v>
      </c>
      <c r="H20" s="60">
        <f t="shared" ref="H20:H22" si="2">F20+G20</f>
        <v>14532</v>
      </c>
    </row>
    <row r="21" spans="1:8" ht="30" x14ac:dyDescent="0.25">
      <c r="A21" s="57" t="s">
        <v>3</v>
      </c>
      <c r="B21" s="49" t="s">
        <v>30</v>
      </c>
      <c r="C21" s="58" t="s">
        <v>394</v>
      </c>
      <c r="D21" s="59">
        <v>250</v>
      </c>
      <c r="E21" s="60">
        <v>0</v>
      </c>
      <c r="F21" s="60">
        <f t="shared" si="1"/>
        <v>250</v>
      </c>
      <c r="G21" s="60">
        <v>0</v>
      </c>
      <c r="H21" s="60">
        <f t="shared" si="2"/>
        <v>250</v>
      </c>
    </row>
    <row r="22" spans="1:8" x14ac:dyDescent="0.25">
      <c r="A22" s="57" t="s">
        <v>3</v>
      </c>
      <c r="B22" s="49" t="s">
        <v>31</v>
      </c>
      <c r="C22" s="58" t="s">
        <v>395</v>
      </c>
      <c r="D22" s="59">
        <v>366</v>
      </c>
      <c r="E22" s="60">
        <v>0</v>
      </c>
      <c r="F22" s="60">
        <f t="shared" si="1"/>
        <v>366</v>
      </c>
      <c r="G22" s="60">
        <v>0</v>
      </c>
      <c r="H22" s="60">
        <f t="shared" si="2"/>
        <v>366</v>
      </c>
    </row>
    <row r="23" spans="1:8" x14ac:dyDescent="0.25">
      <c r="A23" s="54" t="s">
        <v>3</v>
      </c>
      <c r="B23" s="47" t="s">
        <v>32</v>
      </c>
      <c r="C23" s="56" t="s">
        <v>33</v>
      </c>
      <c r="D23" s="33">
        <f>D24</f>
        <v>308</v>
      </c>
      <c r="E23" s="33">
        <f>E24</f>
        <v>0</v>
      </c>
      <c r="F23" s="33">
        <f>F24</f>
        <v>308</v>
      </c>
      <c r="G23" s="33">
        <f>G24</f>
        <v>0</v>
      </c>
      <c r="H23" s="33">
        <f>H24</f>
        <v>308</v>
      </c>
    </row>
    <row r="24" spans="1:8" ht="30" x14ac:dyDescent="0.25">
      <c r="A24" s="57" t="s">
        <v>3</v>
      </c>
      <c r="B24" s="49" t="s">
        <v>34</v>
      </c>
      <c r="C24" s="58" t="s">
        <v>35</v>
      </c>
      <c r="D24" s="59">
        <v>308</v>
      </c>
      <c r="E24" s="60">
        <v>0</v>
      </c>
      <c r="F24" s="60">
        <f>D24+E24</f>
        <v>308</v>
      </c>
      <c r="G24" s="60">
        <v>0</v>
      </c>
      <c r="H24" s="60">
        <f>F24+G24</f>
        <v>308</v>
      </c>
    </row>
    <row r="25" spans="1:8" x14ac:dyDescent="0.25">
      <c r="A25" s="54" t="s">
        <v>3</v>
      </c>
      <c r="B25" s="47" t="s">
        <v>19</v>
      </c>
      <c r="C25" s="47" t="s">
        <v>36</v>
      </c>
      <c r="D25" s="55">
        <f>D26+D30+D32+D28</f>
        <v>3450</v>
      </c>
      <c r="E25" s="55">
        <f>E26+E30+E32+E28</f>
        <v>0</v>
      </c>
      <c r="F25" s="55">
        <f>F26+F30+F32+F28</f>
        <v>3450</v>
      </c>
      <c r="G25" s="55">
        <f>G26+G30+G32+G28</f>
        <v>0</v>
      </c>
      <c r="H25" s="55">
        <f>H26+H30+H32+H28</f>
        <v>3450</v>
      </c>
    </row>
    <row r="26" spans="1:8" ht="28.5" x14ac:dyDescent="0.25">
      <c r="A26" s="54" t="s">
        <v>3</v>
      </c>
      <c r="B26" s="47" t="s">
        <v>37</v>
      </c>
      <c r="C26" s="56" t="s">
        <v>38</v>
      </c>
      <c r="D26" s="33">
        <f>D27</f>
        <v>115.5</v>
      </c>
      <c r="E26" s="33">
        <f>E27</f>
        <v>0</v>
      </c>
      <c r="F26" s="33">
        <f>F27</f>
        <v>115.5</v>
      </c>
      <c r="G26" s="33">
        <f>G27</f>
        <v>0</v>
      </c>
      <c r="H26" s="33">
        <f>H27</f>
        <v>115.5</v>
      </c>
    </row>
    <row r="27" spans="1:8" ht="30" x14ac:dyDescent="0.25">
      <c r="A27" s="57" t="s">
        <v>3</v>
      </c>
      <c r="B27" s="49" t="s">
        <v>39</v>
      </c>
      <c r="C27" s="58" t="s">
        <v>40</v>
      </c>
      <c r="D27" s="59">
        <v>115.5</v>
      </c>
      <c r="E27" s="60">
        <v>0</v>
      </c>
      <c r="F27" s="60">
        <f>D27+E27</f>
        <v>115.5</v>
      </c>
      <c r="G27" s="60">
        <v>0</v>
      </c>
      <c r="H27" s="60">
        <f>F27+G27</f>
        <v>115.5</v>
      </c>
    </row>
    <row r="28" spans="1:8" x14ac:dyDescent="0.25">
      <c r="A28" s="54" t="s">
        <v>3</v>
      </c>
      <c r="B28" s="47" t="s">
        <v>41</v>
      </c>
      <c r="C28" s="56" t="s">
        <v>42</v>
      </c>
      <c r="D28" s="33">
        <f>D29</f>
        <v>1350</v>
      </c>
      <c r="E28" s="33">
        <f>E29</f>
        <v>0</v>
      </c>
      <c r="F28" s="33">
        <f>F29</f>
        <v>1350</v>
      </c>
      <c r="G28" s="33">
        <f>G29</f>
        <v>0</v>
      </c>
      <c r="H28" s="33">
        <f>H29</f>
        <v>1350</v>
      </c>
    </row>
    <row r="29" spans="1:8" x14ac:dyDescent="0.25">
      <c r="A29" s="57" t="s">
        <v>3</v>
      </c>
      <c r="B29" s="49" t="s">
        <v>43</v>
      </c>
      <c r="C29" s="58" t="s">
        <v>44</v>
      </c>
      <c r="D29" s="59">
        <v>1350</v>
      </c>
      <c r="E29" s="60">
        <v>0</v>
      </c>
      <c r="F29" s="60">
        <f>D29+E29</f>
        <v>1350</v>
      </c>
      <c r="G29" s="60">
        <v>0</v>
      </c>
      <c r="H29" s="60">
        <f>F29+G29</f>
        <v>1350</v>
      </c>
    </row>
    <row r="30" spans="1:8" ht="28.5" x14ac:dyDescent="0.25">
      <c r="A30" s="54" t="s">
        <v>3</v>
      </c>
      <c r="B30" s="47" t="s">
        <v>45</v>
      </c>
      <c r="C30" s="56" t="s">
        <v>46</v>
      </c>
      <c r="D30" s="33">
        <f>D31</f>
        <v>900</v>
      </c>
      <c r="E30" s="33">
        <f>E31</f>
        <v>0</v>
      </c>
      <c r="F30" s="33">
        <f>F31</f>
        <v>900</v>
      </c>
      <c r="G30" s="33">
        <f>G31</f>
        <v>0</v>
      </c>
      <c r="H30" s="33">
        <f>H31</f>
        <v>900</v>
      </c>
    </row>
    <row r="31" spans="1:8" ht="30" x14ac:dyDescent="0.25">
      <c r="A31" s="57" t="s">
        <v>3</v>
      </c>
      <c r="B31" s="49" t="s">
        <v>47</v>
      </c>
      <c r="C31" s="58" t="s">
        <v>48</v>
      </c>
      <c r="D31" s="59">
        <v>900</v>
      </c>
      <c r="E31" s="60">
        <v>0</v>
      </c>
      <c r="F31" s="60">
        <f>D31+E31</f>
        <v>900</v>
      </c>
      <c r="G31" s="60">
        <v>0</v>
      </c>
      <c r="H31" s="60">
        <f>F31+G31</f>
        <v>900</v>
      </c>
    </row>
    <row r="32" spans="1:8" x14ac:dyDescent="0.25">
      <c r="A32" s="54" t="s">
        <v>3</v>
      </c>
      <c r="B32" s="47" t="s">
        <v>49</v>
      </c>
      <c r="C32" s="56" t="s">
        <v>50</v>
      </c>
      <c r="D32" s="33">
        <f>D33</f>
        <v>1084.5</v>
      </c>
      <c r="E32" s="33">
        <f>E33</f>
        <v>0</v>
      </c>
      <c r="F32" s="33">
        <f>F33</f>
        <v>1084.5</v>
      </c>
      <c r="G32" s="33">
        <f>G33</f>
        <v>0</v>
      </c>
      <c r="H32" s="33">
        <f>H33</f>
        <v>1084.5</v>
      </c>
    </row>
    <row r="33" spans="1:8" ht="30" x14ac:dyDescent="0.25">
      <c r="A33" s="57" t="s">
        <v>3</v>
      </c>
      <c r="B33" s="49" t="s">
        <v>51</v>
      </c>
      <c r="C33" s="58" t="s">
        <v>52</v>
      </c>
      <c r="D33" s="59">
        <v>1084.5</v>
      </c>
      <c r="E33" s="60">
        <v>0</v>
      </c>
      <c r="F33" s="60">
        <f>D33</f>
        <v>1084.5</v>
      </c>
      <c r="G33" s="60">
        <v>0</v>
      </c>
      <c r="H33" s="60">
        <f>F33</f>
        <v>1084.5</v>
      </c>
    </row>
    <row r="34" spans="1:8" x14ac:dyDescent="0.25">
      <c r="A34" s="54" t="s">
        <v>3</v>
      </c>
      <c r="B34" s="47" t="s">
        <v>53</v>
      </c>
      <c r="C34" s="61" t="s">
        <v>54</v>
      </c>
      <c r="D34" s="33">
        <f>D35</f>
        <v>606976.96499999997</v>
      </c>
      <c r="E34" s="33">
        <f>E35</f>
        <v>108270.6</v>
      </c>
      <c r="F34" s="33">
        <f>F35</f>
        <v>715247.56499999994</v>
      </c>
      <c r="G34" s="33">
        <f>G35</f>
        <v>51552.886159999995</v>
      </c>
      <c r="H34" s="33">
        <f>H35</f>
        <v>766800.45116000006</v>
      </c>
    </row>
    <row r="35" spans="1:8" ht="30" x14ac:dyDescent="0.25">
      <c r="A35" s="57" t="s">
        <v>3</v>
      </c>
      <c r="B35" s="49" t="s">
        <v>55</v>
      </c>
      <c r="C35" s="62" t="s">
        <v>56</v>
      </c>
      <c r="D35" s="59">
        <f>D36+D40+D50+D66</f>
        <v>606976.96499999997</v>
      </c>
      <c r="E35" s="59">
        <f>E36+E40+E50+E66</f>
        <v>108270.6</v>
      </c>
      <c r="F35" s="59">
        <f>F36+F40+F50+F66</f>
        <v>715247.56499999994</v>
      </c>
      <c r="G35" s="59">
        <f>G36+G40+G50+G66</f>
        <v>51552.886159999995</v>
      </c>
      <c r="H35" s="59">
        <f>H36+H40+H50+H66</f>
        <v>766800.45116000006</v>
      </c>
    </row>
    <row r="36" spans="1:8" ht="28.5" x14ac:dyDescent="0.25">
      <c r="A36" s="57" t="s">
        <v>3</v>
      </c>
      <c r="B36" s="31" t="s">
        <v>356</v>
      </c>
      <c r="C36" s="61" t="s">
        <v>57</v>
      </c>
      <c r="D36" s="33">
        <f>D37+D38+D39</f>
        <v>109225.59999999999</v>
      </c>
      <c r="E36" s="33">
        <f t="shared" ref="E36:F36" si="3">E37+E38+E39</f>
        <v>0</v>
      </c>
      <c r="F36" s="33">
        <f t="shared" si="3"/>
        <v>109225.59999999999</v>
      </c>
      <c r="G36" s="33">
        <f t="shared" ref="G36:H36" si="4">G37+G38+G39</f>
        <v>0</v>
      </c>
      <c r="H36" s="33">
        <f t="shared" si="4"/>
        <v>109225.59999999999</v>
      </c>
    </row>
    <row r="37" spans="1:8" ht="30" x14ac:dyDescent="0.25">
      <c r="A37" s="57" t="s">
        <v>3</v>
      </c>
      <c r="B37" s="37" t="s">
        <v>360</v>
      </c>
      <c r="C37" s="58" t="s">
        <v>58</v>
      </c>
      <c r="D37" s="59">
        <v>107658</v>
      </c>
      <c r="E37" s="63">
        <v>0</v>
      </c>
      <c r="F37" s="60">
        <f t="shared" ref="F37:F39" si="5">D37+E37</f>
        <v>107658</v>
      </c>
      <c r="G37" s="63">
        <v>0</v>
      </c>
      <c r="H37" s="60">
        <f t="shared" ref="H37:H39" si="6">F37+G37</f>
        <v>107658</v>
      </c>
    </row>
    <row r="38" spans="1:8" ht="60" x14ac:dyDescent="0.25">
      <c r="A38" s="57" t="s">
        <v>3</v>
      </c>
      <c r="B38" s="37" t="s">
        <v>358</v>
      </c>
      <c r="C38" s="58" t="s">
        <v>201</v>
      </c>
      <c r="D38" s="59">
        <v>1147.4000000000001</v>
      </c>
      <c r="E38" s="63">
        <v>0</v>
      </c>
      <c r="F38" s="60">
        <f t="shared" si="5"/>
        <v>1147.4000000000001</v>
      </c>
      <c r="G38" s="63">
        <v>0</v>
      </c>
      <c r="H38" s="60">
        <f t="shared" si="6"/>
        <v>1147.4000000000001</v>
      </c>
    </row>
    <row r="39" spans="1:8" ht="60" x14ac:dyDescent="0.25">
      <c r="A39" s="57" t="s">
        <v>3</v>
      </c>
      <c r="B39" s="37" t="s">
        <v>358</v>
      </c>
      <c r="C39" s="58" t="s">
        <v>200</v>
      </c>
      <c r="D39" s="59">
        <v>420.2</v>
      </c>
      <c r="E39" s="63">
        <v>0</v>
      </c>
      <c r="F39" s="60">
        <f t="shared" si="5"/>
        <v>420.2</v>
      </c>
      <c r="G39" s="63">
        <v>0</v>
      </c>
      <c r="H39" s="60">
        <f t="shared" si="6"/>
        <v>420.2</v>
      </c>
    </row>
    <row r="40" spans="1:8" s="15" customFormat="1" ht="28.5" x14ac:dyDescent="0.25">
      <c r="A40" s="54" t="s">
        <v>3</v>
      </c>
      <c r="B40" s="31" t="s">
        <v>357</v>
      </c>
      <c r="C40" s="56" t="s">
        <v>59</v>
      </c>
      <c r="D40" s="33">
        <f>D41+D42+D43+D44+D45+D46+D47+D48+D49</f>
        <v>4638</v>
      </c>
      <c r="E40" s="33">
        <f t="shared" ref="E40:H40" si="7">E41+E42+E43+E44+E45+E46+E47+E48+E49</f>
        <v>108000</v>
      </c>
      <c r="F40" s="33">
        <f t="shared" si="7"/>
        <v>112638</v>
      </c>
      <c r="G40" s="33">
        <f t="shared" si="7"/>
        <v>51552.886159999995</v>
      </c>
      <c r="H40" s="33">
        <f t="shared" si="7"/>
        <v>164190.88616000002</v>
      </c>
    </row>
    <row r="41" spans="1:8" x14ac:dyDescent="0.25">
      <c r="A41" s="57" t="s">
        <v>3</v>
      </c>
      <c r="B41" s="37" t="s">
        <v>359</v>
      </c>
      <c r="C41" s="62" t="s">
        <v>60</v>
      </c>
      <c r="D41" s="59">
        <v>4638</v>
      </c>
      <c r="E41" s="63">
        <v>0</v>
      </c>
      <c r="F41" s="60">
        <f t="shared" ref="F41:F49" si="8">D41+E41</f>
        <v>4638</v>
      </c>
      <c r="G41" s="63">
        <v>0</v>
      </c>
      <c r="H41" s="60">
        <f t="shared" ref="H41:H49" si="9">F41+G41</f>
        <v>4638</v>
      </c>
    </row>
    <row r="42" spans="1:8" ht="30" x14ac:dyDescent="0.25">
      <c r="A42" s="57" t="s">
        <v>3</v>
      </c>
      <c r="B42" s="37" t="s">
        <v>388</v>
      </c>
      <c r="C42" s="62" t="s">
        <v>389</v>
      </c>
      <c r="D42" s="59">
        <v>0</v>
      </c>
      <c r="E42" s="63">
        <v>108000</v>
      </c>
      <c r="F42" s="60">
        <f t="shared" si="8"/>
        <v>108000</v>
      </c>
      <c r="G42" s="63">
        <v>0</v>
      </c>
      <c r="H42" s="60">
        <f t="shared" si="9"/>
        <v>108000</v>
      </c>
    </row>
    <row r="43" spans="1:8" x14ac:dyDescent="0.25">
      <c r="A43" s="57" t="s">
        <v>3</v>
      </c>
      <c r="B43" s="37" t="s">
        <v>431</v>
      </c>
      <c r="C43" s="62" t="s">
        <v>432</v>
      </c>
      <c r="D43" s="59">
        <v>0</v>
      </c>
      <c r="E43" s="63">
        <v>0</v>
      </c>
      <c r="F43" s="60">
        <f t="shared" si="8"/>
        <v>0</v>
      </c>
      <c r="G43" s="63">
        <v>30559.505000000001</v>
      </c>
      <c r="H43" s="60">
        <f t="shared" si="9"/>
        <v>30559.505000000001</v>
      </c>
    </row>
    <row r="44" spans="1:8" x14ac:dyDescent="0.25">
      <c r="A44" s="57" t="s">
        <v>3</v>
      </c>
      <c r="B44" s="37" t="s">
        <v>431</v>
      </c>
      <c r="C44" s="62" t="s">
        <v>433</v>
      </c>
      <c r="D44" s="59">
        <v>0</v>
      </c>
      <c r="E44" s="63">
        <v>0</v>
      </c>
      <c r="F44" s="60">
        <f t="shared" si="8"/>
        <v>0</v>
      </c>
      <c r="G44" s="63">
        <v>17070.68448</v>
      </c>
      <c r="H44" s="60">
        <f t="shared" si="9"/>
        <v>17070.68448</v>
      </c>
    </row>
    <row r="45" spans="1:8" x14ac:dyDescent="0.25">
      <c r="A45" s="57" t="s">
        <v>3</v>
      </c>
      <c r="B45" s="37" t="s">
        <v>431</v>
      </c>
      <c r="C45" s="62" t="s">
        <v>434</v>
      </c>
      <c r="D45" s="59">
        <v>0</v>
      </c>
      <c r="E45" s="63">
        <v>0</v>
      </c>
      <c r="F45" s="60">
        <f t="shared" si="8"/>
        <v>0</v>
      </c>
      <c r="G45" s="63">
        <v>100</v>
      </c>
      <c r="H45" s="60">
        <f t="shared" si="9"/>
        <v>100</v>
      </c>
    </row>
    <row r="46" spans="1:8" x14ac:dyDescent="0.25">
      <c r="A46" s="57" t="s">
        <v>3</v>
      </c>
      <c r="B46" s="37" t="s">
        <v>431</v>
      </c>
      <c r="C46" s="62" t="s">
        <v>435</v>
      </c>
      <c r="D46" s="59">
        <v>0</v>
      </c>
      <c r="E46" s="63">
        <v>0</v>
      </c>
      <c r="F46" s="60">
        <f t="shared" si="8"/>
        <v>0</v>
      </c>
      <c r="G46" s="63">
        <v>100</v>
      </c>
      <c r="H46" s="60">
        <f t="shared" si="9"/>
        <v>100</v>
      </c>
    </row>
    <row r="47" spans="1:8" ht="30" x14ac:dyDescent="0.25">
      <c r="A47" s="57" t="s">
        <v>3</v>
      </c>
      <c r="B47" s="37" t="s">
        <v>431</v>
      </c>
      <c r="C47" s="62" t="s">
        <v>437</v>
      </c>
      <c r="D47" s="59">
        <v>0</v>
      </c>
      <c r="E47" s="63">
        <v>0</v>
      </c>
      <c r="F47" s="60">
        <f t="shared" si="8"/>
        <v>0</v>
      </c>
      <c r="G47" s="63">
        <v>17.07414</v>
      </c>
      <c r="H47" s="60">
        <f t="shared" si="9"/>
        <v>17.07414</v>
      </c>
    </row>
    <row r="48" spans="1:8" ht="30" x14ac:dyDescent="0.25">
      <c r="A48" s="57" t="s">
        <v>3</v>
      </c>
      <c r="B48" s="37" t="s">
        <v>431</v>
      </c>
      <c r="C48" s="62" t="s">
        <v>436</v>
      </c>
      <c r="D48" s="59">
        <v>0</v>
      </c>
      <c r="E48" s="63">
        <v>0</v>
      </c>
      <c r="F48" s="60">
        <f t="shared" si="8"/>
        <v>0</v>
      </c>
      <c r="G48" s="63">
        <v>130.75353999999999</v>
      </c>
      <c r="H48" s="60">
        <f t="shared" si="9"/>
        <v>130.75353999999999</v>
      </c>
    </row>
    <row r="49" spans="1:8" ht="60" x14ac:dyDescent="0.25">
      <c r="A49" s="57" t="s">
        <v>3</v>
      </c>
      <c r="B49" s="37" t="s">
        <v>438</v>
      </c>
      <c r="C49" s="62" t="s">
        <v>439</v>
      </c>
      <c r="D49" s="59">
        <v>0</v>
      </c>
      <c r="E49" s="63">
        <v>0</v>
      </c>
      <c r="F49" s="60">
        <f t="shared" si="8"/>
        <v>0</v>
      </c>
      <c r="G49" s="63">
        <v>3574.8690000000001</v>
      </c>
      <c r="H49" s="60">
        <f t="shared" si="9"/>
        <v>3574.8690000000001</v>
      </c>
    </row>
    <row r="50" spans="1:8" ht="28.5" x14ac:dyDescent="0.25">
      <c r="A50" s="54" t="s">
        <v>3</v>
      </c>
      <c r="B50" s="31" t="s">
        <v>363</v>
      </c>
      <c r="C50" s="56" t="s">
        <v>61</v>
      </c>
      <c r="D50" s="33">
        <f>D52+D51+D53+D63+D61+D62+D65+D64</f>
        <v>493113.36499999999</v>
      </c>
      <c r="E50" s="33">
        <f>E52+E51+E53+E63+E61+E62+E65+E64</f>
        <v>0</v>
      </c>
      <c r="F50" s="33">
        <f>F52+F51+F53+F63+F61+F62+F65+F64</f>
        <v>493113.36499999999</v>
      </c>
      <c r="G50" s="33">
        <f>G52+G51+G53+G63+G61+G62+G65+G64</f>
        <v>0</v>
      </c>
      <c r="H50" s="33">
        <f>H52+H51+H53+H63+H61+H62+H65+H64</f>
        <v>493113.36499999999</v>
      </c>
    </row>
    <row r="51" spans="1:8" ht="45" x14ac:dyDescent="0.25">
      <c r="A51" s="57" t="s">
        <v>3</v>
      </c>
      <c r="B51" s="37" t="s">
        <v>361</v>
      </c>
      <c r="C51" s="62" t="s">
        <v>10</v>
      </c>
      <c r="D51" s="59">
        <v>2637</v>
      </c>
      <c r="E51" s="63">
        <v>0</v>
      </c>
      <c r="F51" s="60">
        <f t="shared" ref="F51:F52" si="10">D51+E51</f>
        <v>2637</v>
      </c>
      <c r="G51" s="63">
        <v>0</v>
      </c>
      <c r="H51" s="60">
        <f t="shared" ref="H51:H52" si="11">F51+G51</f>
        <v>2637</v>
      </c>
    </row>
    <row r="52" spans="1:8" ht="45" x14ac:dyDescent="0.25">
      <c r="A52" s="57" t="s">
        <v>3</v>
      </c>
      <c r="B52" s="37" t="s">
        <v>362</v>
      </c>
      <c r="C52" s="58" t="s">
        <v>9</v>
      </c>
      <c r="D52" s="59">
        <v>1966.3</v>
      </c>
      <c r="E52" s="63">
        <v>0</v>
      </c>
      <c r="F52" s="60">
        <f t="shared" si="10"/>
        <v>1966.3</v>
      </c>
      <c r="G52" s="63">
        <v>0</v>
      </c>
      <c r="H52" s="60">
        <f t="shared" si="11"/>
        <v>1966.3</v>
      </c>
    </row>
    <row r="53" spans="1:8" ht="42.75" x14ac:dyDescent="0.25">
      <c r="A53" s="57" t="s">
        <v>3</v>
      </c>
      <c r="B53" s="31" t="s">
        <v>364</v>
      </c>
      <c r="C53" s="61" t="s">
        <v>11</v>
      </c>
      <c r="D53" s="33">
        <f>D54+D55+D57+D58+D59+D60+D56</f>
        <v>478726</v>
      </c>
      <c r="E53" s="33">
        <f>E54+E55+E57+E58+E59+E60+E56</f>
        <v>0</v>
      </c>
      <c r="F53" s="33">
        <f>F54+F55+F57+F58+F59+F60+F56</f>
        <v>478726</v>
      </c>
      <c r="G53" s="33">
        <f>G54+G55+G57+G58+G59+G60+G56</f>
        <v>0</v>
      </c>
      <c r="H53" s="33">
        <f>H54+H55+H57+H58+H59+H60+H56</f>
        <v>478726</v>
      </c>
    </row>
    <row r="54" spans="1:8" x14ac:dyDescent="0.25">
      <c r="A54" s="57"/>
      <c r="B54" s="37"/>
      <c r="C54" s="62" t="s">
        <v>62</v>
      </c>
      <c r="D54" s="59">
        <v>394812</v>
      </c>
      <c r="E54" s="63">
        <v>0</v>
      </c>
      <c r="F54" s="60">
        <f t="shared" ref="F54:F65" si="12">D54+E54</f>
        <v>394812</v>
      </c>
      <c r="G54" s="63">
        <v>0</v>
      </c>
      <c r="H54" s="60">
        <f t="shared" ref="H54:H65" si="13">F54+G54</f>
        <v>394812</v>
      </c>
    </row>
    <row r="55" spans="1:8" x14ac:dyDescent="0.25">
      <c r="A55" s="57"/>
      <c r="B55" s="37"/>
      <c r="C55" s="62" t="s">
        <v>63</v>
      </c>
      <c r="D55" s="59">
        <v>24014</v>
      </c>
      <c r="E55" s="63">
        <v>0</v>
      </c>
      <c r="F55" s="60">
        <f t="shared" si="12"/>
        <v>24014</v>
      </c>
      <c r="G55" s="63">
        <v>0</v>
      </c>
      <c r="H55" s="60">
        <f t="shared" si="13"/>
        <v>24014</v>
      </c>
    </row>
    <row r="56" spans="1:8" ht="30" x14ac:dyDescent="0.25">
      <c r="A56" s="57"/>
      <c r="B56" s="37"/>
      <c r="C56" s="62" t="s">
        <v>64</v>
      </c>
      <c r="D56" s="59">
        <v>57618</v>
      </c>
      <c r="E56" s="63">
        <v>0</v>
      </c>
      <c r="F56" s="60">
        <f t="shared" si="12"/>
        <v>57618</v>
      </c>
      <c r="G56" s="63">
        <v>0</v>
      </c>
      <c r="H56" s="60">
        <f t="shared" si="13"/>
        <v>57618</v>
      </c>
    </row>
    <row r="57" spans="1:8" ht="45" x14ac:dyDescent="0.25">
      <c r="A57" s="57"/>
      <c r="B57" s="37"/>
      <c r="C57" s="62" t="s">
        <v>65</v>
      </c>
      <c r="D57" s="59">
        <v>252</v>
      </c>
      <c r="E57" s="63">
        <v>0</v>
      </c>
      <c r="F57" s="60">
        <f t="shared" si="12"/>
        <v>252</v>
      </c>
      <c r="G57" s="63">
        <v>0</v>
      </c>
      <c r="H57" s="60">
        <f t="shared" si="13"/>
        <v>252</v>
      </c>
    </row>
    <row r="58" spans="1:8" ht="30" x14ac:dyDescent="0.25">
      <c r="A58" s="57"/>
      <c r="B58" s="37"/>
      <c r="C58" s="62" t="s">
        <v>66</v>
      </c>
      <c r="D58" s="59">
        <v>406</v>
      </c>
      <c r="E58" s="59">
        <v>0</v>
      </c>
      <c r="F58" s="60">
        <f t="shared" si="12"/>
        <v>406</v>
      </c>
      <c r="G58" s="59">
        <v>0</v>
      </c>
      <c r="H58" s="60">
        <f t="shared" si="13"/>
        <v>406</v>
      </c>
    </row>
    <row r="59" spans="1:8" ht="45" x14ac:dyDescent="0.25">
      <c r="A59" s="57"/>
      <c r="B59" s="37"/>
      <c r="C59" s="62" t="s">
        <v>67</v>
      </c>
      <c r="D59" s="59">
        <v>406</v>
      </c>
      <c r="E59" s="59">
        <v>0</v>
      </c>
      <c r="F59" s="60">
        <f t="shared" si="12"/>
        <v>406</v>
      </c>
      <c r="G59" s="59">
        <v>0</v>
      </c>
      <c r="H59" s="60">
        <f t="shared" si="13"/>
        <v>406</v>
      </c>
    </row>
    <row r="60" spans="1:8" ht="30" x14ac:dyDescent="0.25">
      <c r="A60" s="57"/>
      <c r="B60" s="37"/>
      <c r="C60" s="62" t="s">
        <v>68</v>
      </c>
      <c r="D60" s="59">
        <v>1218</v>
      </c>
      <c r="E60" s="59">
        <v>0</v>
      </c>
      <c r="F60" s="60">
        <f t="shared" si="12"/>
        <v>1218</v>
      </c>
      <c r="G60" s="59">
        <v>0</v>
      </c>
      <c r="H60" s="60">
        <f t="shared" si="13"/>
        <v>1218</v>
      </c>
    </row>
    <row r="61" spans="1:8" ht="45" x14ac:dyDescent="0.25">
      <c r="A61" s="57" t="s">
        <v>3</v>
      </c>
      <c r="B61" s="37" t="s">
        <v>366</v>
      </c>
      <c r="C61" s="62" t="s">
        <v>70</v>
      </c>
      <c r="D61" s="63">
        <v>5975</v>
      </c>
      <c r="E61" s="63">
        <v>0</v>
      </c>
      <c r="F61" s="60">
        <f t="shared" si="12"/>
        <v>5975</v>
      </c>
      <c r="G61" s="63">
        <v>0</v>
      </c>
      <c r="H61" s="60">
        <f t="shared" si="13"/>
        <v>5975</v>
      </c>
    </row>
    <row r="62" spans="1:8" ht="75" x14ac:dyDescent="0.25">
      <c r="A62" s="57" t="s">
        <v>3</v>
      </c>
      <c r="B62" s="37" t="s">
        <v>367</v>
      </c>
      <c r="C62" s="62" t="s">
        <v>12</v>
      </c>
      <c r="D62" s="59">
        <v>1048.3</v>
      </c>
      <c r="E62" s="59">
        <v>0</v>
      </c>
      <c r="F62" s="60">
        <f t="shared" si="12"/>
        <v>1048.3</v>
      </c>
      <c r="G62" s="59">
        <v>0</v>
      </c>
      <c r="H62" s="60">
        <f t="shared" si="13"/>
        <v>1048.3</v>
      </c>
    </row>
    <row r="63" spans="1:8" ht="45" x14ac:dyDescent="0.25">
      <c r="A63" s="57" t="s">
        <v>3</v>
      </c>
      <c r="B63" s="37" t="s">
        <v>365</v>
      </c>
      <c r="C63" s="62" t="s">
        <v>69</v>
      </c>
      <c r="D63" s="59">
        <v>2513.4450000000002</v>
      </c>
      <c r="E63" s="59">
        <v>0</v>
      </c>
      <c r="F63" s="60">
        <f t="shared" si="12"/>
        <v>2513.4450000000002</v>
      </c>
      <c r="G63" s="59">
        <v>0</v>
      </c>
      <c r="H63" s="60">
        <f t="shared" si="13"/>
        <v>2513.4450000000002</v>
      </c>
    </row>
    <row r="64" spans="1:8" ht="60" x14ac:dyDescent="0.25">
      <c r="A64" s="57" t="s">
        <v>3</v>
      </c>
      <c r="B64" s="37" t="s">
        <v>369</v>
      </c>
      <c r="C64" s="62" t="s">
        <v>72</v>
      </c>
      <c r="D64" s="59">
        <v>1</v>
      </c>
      <c r="E64" s="63">
        <v>0</v>
      </c>
      <c r="F64" s="60">
        <f t="shared" si="12"/>
        <v>1</v>
      </c>
      <c r="G64" s="63">
        <v>0</v>
      </c>
      <c r="H64" s="60">
        <f t="shared" si="13"/>
        <v>1</v>
      </c>
    </row>
    <row r="65" spans="1:8" ht="45" x14ac:dyDescent="0.25">
      <c r="A65" s="57" t="s">
        <v>3</v>
      </c>
      <c r="B65" s="37" t="s">
        <v>368</v>
      </c>
      <c r="C65" s="62" t="s">
        <v>71</v>
      </c>
      <c r="D65" s="59">
        <v>246.32</v>
      </c>
      <c r="E65" s="63">
        <v>0</v>
      </c>
      <c r="F65" s="60">
        <f t="shared" si="12"/>
        <v>246.32</v>
      </c>
      <c r="G65" s="63">
        <v>0</v>
      </c>
      <c r="H65" s="60">
        <f t="shared" si="13"/>
        <v>246.32</v>
      </c>
    </row>
    <row r="66" spans="1:8" x14ac:dyDescent="0.25">
      <c r="A66" s="57" t="s">
        <v>3</v>
      </c>
      <c r="B66" s="31" t="s">
        <v>377</v>
      </c>
      <c r="C66" s="61" t="s">
        <v>378</v>
      </c>
      <c r="D66" s="33">
        <f>D67</f>
        <v>0</v>
      </c>
      <c r="E66" s="33">
        <f t="shared" ref="E66:H66" si="14">E67</f>
        <v>270.60000000000002</v>
      </c>
      <c r="F66" s="33">
        <f t="shared" si="14"/>
        <v>270.60000000000002</v>
      </c>
      <c r="G66" s="33">
        <f t="shared" si="14"/>
        <v>0</v>
      </c>
      <c r="H66" s="33">
        <f t="shared" si="14"/>
        <v>270.60000000000002</v>
      </c>
    </row>
    <row r="67" spans="1:8" ht="45" x14ac:dyDescent="0.25">
      <c r="A67" s="57" t="s">
        <v>3</v>
      </c>
      <c r="B67" s="37" t="s">
        <v>379</v>
      </c>
      <c r="C67" s="62" t="s">
        <v>380</v>
      </c>
      <c r="D67" s="59">
        <v>0</v>
      </c>
      <c r="E67" s="63">
        <v>270.60000000000002</v>
      </c>
      <c r="F67" s="60">
        <f t="shared" ref="F67" si="15">D67+E67</f>
        <v>270.60000000000002</v>
      </c>
      <c r="G67" s="63">
        <v>0</v>
      </c>
      <c r="H67" s="60">
        <f t="shared" ref="H67" si="16">F67+G67</f>
        <v>270.60000000000002</v>
      </c>
    </row>
    <row r="68" spans="1:8" x14ac:dyDescent="0.25">
      <c r="A68" s="57"/>
      <c r="B68" s="47"/>
      <c r="C68" s="56" t="s">
        <v>73</v>
      </c>
      <c r="D68" s="33">
        <f>D14+D34</f>
        <v>690923.46499999997</v>
      </c>
      <c r="E68" s="33">
        <f>E14+E34</f>
        <v>108270.58</v>
      </c>
      <c r="F68" s="33">
        <f>F14+F34</f>
        <v>799194.04499999993</v>
      </c>
      <c r="G68" s="33">
        <f>G14+G34</f>
        <v>51552.886159999995</v>
      </c>
      <c r="H68" s="33">
        <f>H14+H34</f>
        <v>850746.93116000004</v>
      </c>
    </row>
    <row r="70" spans="1:8" x14ac:dyDescent="0.25">
      <c r="D70" s="7"/>
      <c r="E70" s="7"/>
      <c r="F70" s="7"/>
      <c r="G70" s="7"/>
      <c r="H70" s="7"/>
    </row>
    <row r="71" spans="1:8" x14ac:dyDescent="0.25">
      <c r="D71" s="7"/>
      <c r="E71" s="7"/>
      <c r="F71" s="7"/>
      <c r="G71" s="7"/>
      <c r="H71" s="7"/>
    </row>
    <row r="72" spans="1:8" x14ac:dyDescent="0.25">
      <c r="D72" s="7"/>
    </row>
  </sheetData>
  <mergeCells count="9">
    <mergeCell ref="A2:H2"/>
    <mergeCell ref="A3:H3"/>
    <mergeCell ref="A11:H11"/>
    <mergeCell ref="A10:F10"/>
    <mergeCell ref="A4:H4"/>
    <mergeCell ref="A5:H5"/>
    <mergeCell ref="A6:H6"/>
    <mergeCell ref="A8:H8"/>
    <mergeCell ref="A9:H9"/>
  </mergeCells>
  <pageMargins left="0.7" right="0.7" top="0.75" bottom="0.75" header="0.3" footer="0.3"/>
  <pageSetup paperSize="9" scale="6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O335"/>
  <sheetViews>
    <sheetView view="pageBreakPreview" topLeftCell="A304" zoomScale="60" zoomScaleNormal="100" workbookViewId="0">
      <selection activeCell="O327" sqref="O327"/>
    </sheetView>
  </sheetViews>
  <sheetFormatPr defaultRowHeight="15" x14ac:dyDescent="0.25"/>
  <cols>
    <col min="1" max="1" width="84.85546875" style="11" bestFit="1" customWidth="1"/>
    <col min="2" max="2" width="6.28515625" style="10" hidden="1" customWidth="1"/>
    <col min="3" max="3" width="3.28515625" style="10" bestFit="1" customWidth="1"/>
    <col min="4" max="4" width="4" style="10" bestFit="1" customWidth="1"/>
    <col min="5" max="5" width="12.42578125" style="10" customWidth="1"/>
    <col min="6" max="6" width="4.42578125" style="10" bestFit="1" customWidth="1"/>
    <col min="7" max="7" width="7" style="10" hidden="1" customWidth="1"/>
    <col min="8" max="8" width="15.42578125" hidden="1" customWidth="1"/>
    <col min="9" max="9" width="13.28515625" hidden="1" customWidth="1"/>
    <col min="10" max="10" width="13.28515625" customWidth="1"/>
    <col min="11" max="11" width="13.28515625" style="90" customWidth="1"/>
    <col min="12" max="12" width="13.28515625" customWidth="1"/>
    <col min="13" max="13" width="10" bestFit="1" customWidth="1"/>
    <col min="14" max="15" width="13.85546875" bestFit="1" customWidth="1"/>
    <col min="16" max="16" width="18.42578125" bestFit="1" customWidth="1"/>
    <col min="17" max="17" width="7.85546875" bestFit="1" customWidth="1"/>
    <col min="18" max="18" width="14.140625" style="15" bestFit="1" customWidth="1"/>
    <col min="19" max="19" width="9.7109375" bestFit="1" customWidth="1"/>
    <col min="21" max="21" width="11" bestFit="1" customWidth="1"/>
  </cols>
  <sheetData>
    <row r="2" spans="1:21" x14ac:dyDescent="0.25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21" x14ac:dyDescent="0.25">
      <c r="A3" s="103" t="s">
        <v>373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21" x14ac:dyDescent="0.25">
      <c r="A4" s="103" t="s">
        <v>374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21" x14ac:dyDescent="0.2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1" x14ac:dyDescent="0.25">
      <c r="A6" s="103" t="s">
        <v>440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21" ht="15.75" x14ac:dyDescent="0.25">
      <c r="A7" s="8"/>
      <c r="B7" s="9"/>
      <c r="C7" s="9"/>
      <c r="D7" s="9"/>
      <c r="E7" s="9"/>
    </row>
    <row r="8" spans="1:21" x14ac:dyDescent="0.25">
      <c r="A8" s="105" t="s">
        <v>75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21" ht="15" customHeight="1" x14ac:dyDescent="0.25">
      <c r="A9" s="106" t="s">
        <v>375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21" x14ac:dyDescent="0.25">
      <c r="A10" s="107" t="s">
        <v>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21" ht="69" customHeight="1" x14ac:dyDescent="0.25">
      <c r="A11" s="24" t="s">
        <v>2</v>
      </c>
      <c r="B11" s="25" t="s">
        <v>76</v>
      </c>
      <c r="C11" s="20" t="s">
        <v>77</v>
      </c>
      <c r="D11" s="20" t="s">
        <v>78</v>
      </c>
      <c r="E11" s="20" t="s">
        <v>79</v>
      </c>
      <c r="F11" s="20" t="s">
        <v>80</v>
      </c>
      <c r="G11" s="25" t="s">
        <v>81</v>
      </c>
      <c r="H11" s="20" t="s">
        <v>370</v>
      </c>
      <c r="I11" s="21" t="s">
        <v>371</v>
      </c>
      <c r="J11" s="20" t="s">
        <v>370</v>
      </c>
      <c r="K11" s="21" t="s">
        <v>371</v>
      </c>
      <c r="L11" s="20" t="s">
        <v>372</v>
      </c>
      <c r="N11" s="96" t="s">
        <v>468</v>
      </c>
      <c r="O11" s="96" t="s">
        <v>469</v>
      </c>
      <c r="P11" s="88"/>
    </row>
    <row r="12" spans="1:21" x14ac:dyDescent="0.25">
      <c r="A12" s="26">
        <v>1</v>
      </c>
      <c r="B12" s="27"/>
      <c r="C12" s="28">
        <v>2</v>
      </c>
      <c r="D12" s="28">
        <v>3</v>
      </c>
      <c r="E12" s="28">
        <v>4</v>
      </c>
      <c r="F12" s="28">
        <v>5</v>
      </c>
      <c r="G12" s="28"/>
      <c r="H12" s="28">
        <v>6</v>
      </c>
      <c r="I12" s="29">
        <v>7</v>
      </c>
      <c r="J12" s="29">
        <v>8</v>
      </c>
      <c r="K12" s="29">
        <v>7</v>
      </c>
      <c r="L12" s="29">
        <v>8</v>
      </c>
      <c r="N12" s="95" t="s">
        <v>461</v>
      </c>
      <c r="O12" s="95" t="s">
        <v>462</v>
      </c>
      <c r="P12" s="95" t="s">
        <v>467</v>
      </c>
      <c r="Q12" s="95"/>
      <c r="R12" s="95" t="s">
        <v>390</v>
      </c>
      <c r="S12" s="95" t="s">
        <v>463</v>
      </c>
    </row>
    <row r="13" spans="1:21" x14ac:dyDescent="0.25">
      <c r="A13" s="52" t="s">
        <v>82</v>
      </c>
      <c r="B13" s="31"/>
      <c r="C13" s="32"/>
      <c r="D13" s="32"/>
      <c r="E13" s="32"/>
      <c r="F13" s="32"/>
      <c r="G13" s="32"/>
      <c r="H13" s="33">
        <f>H14+H94+H97+H113+H122+H132+H232+H290+H300+H310+H325+H322</f>
        <v>690923.46486000018</v>
      </c>
      <c r="I13" s="33">
        <f>I14+I94+I97+I113+I122+I132+I232+I290+I300+I310+I325+I322</f>
        <v>110799.47600000001</v>
      </c>
      <c r="J13" s="33">
        <f>J14+J94+J97+J113+J122+J132+J232+J290+J300+J310+J325+J322</f>
        <v>801722.94086000009</v>
      </c>
      <c r="K13" s="33">
        <f>K14+K94+K97+K113+K122+K132+K232+K290+K300+K310+K325+K322</f>
        <v>73995.658909999984</v>
      </c>
      <c r="L13" s="33">
        <f>L14+L94+L97+L113+L122+L132+L232+L290+L300+L310+L325+L322</f>
        <v>875718.59976999997</v>
      </c>
      <c r="N13" s="91">
        <f>I13</f>
        <v>110799.47600000001</v>
      </c>
      <c r="O13" s="91">
        <f>K13</f>
        <v>73995.658909999984</v>
      </c>
      <c r="P13" s="91">
        <f>N13+O13</f>
        <v>184795.13490999999</v>
      </c>
      <c r="Q13" s="92" t="s">
        <v>387</v>
      </c>
      <c r="R13" s="93">
        <v>24971.669030000001</v>
      </c>
      <c r="S13" s="91">
        <f>R13-O15-N15</f>
        <v>2.8000001111649908E-4</v>
      </c>
      <c r="U13" s="16">
        <f>S13+L13</f>
        <v>875718.60005000001</v>
      </c>
    </row>
    <row r="14" spans="1:21" x14ac:dyDescent="0.25">
      <c r="A14" s="34" t="s">
        <v>238</v>
      </c>
      <c r="B14" s="35"/>
      <c r="C14" s="36" t="s">
        <v>4</v>
      </c>
      <c r="D14" s="36" t="s">
        <v>6</v>
      </c>
      <c r="E14" s="36"/>
      <c r="F14" s="36"/>
      <c r="G14" s="36"/>
      <c r="H14" s="33">
        <f>H15+H18+H27+H43+H48+H56+H65+H70+H74+H77+H86+H52+H81+H84</f>
        <v>45182.565999999992</v>
      </c>
      <c r="I14" s="33">
        <f t="shared" ref="I14:J14" si="0">I15+I18+I27+I43+I48+I56+I65+I70+I74+I77+I86+I52+I81+I84</f>
        <v>2559.4110000000001</v>
      </c>
      <c r="J14" s="33">
        <f t="shared" si="0"/>
        <v>47741.976999999999</v>
      </c>
      <c r="K14" s="33">
        <f t="shared" ref="K14:L14" si="1">K15+K18+K27+K43+K48+K56+K65+K70+K74+K77+K86+K52+K81+K84</f>
        <v>-1376.4760000000001</v>
      </c>
      <c r="L14" s="33">
        <f t="shared" si="1"/>
        <v>46365.500999999997</v>
      </c>
      <c r="N14" s="91">
        <v>108270.58</v>
      </c>
      <c r="O14" s="91">
        <v>51552.886160000002</v>
      </c>
      <c r="P14" s="97">
        <f>N14+O14</f>
        <v>159823.46616000001</v>
      </c>
      <c r="Q14" s="92"/>
      <c r="R14" s="94"/>
      <c r="S14" s="92"/>
    </row>
    <row r="15" spans="1:21" ht="28.5" x14ac:dyDescent="0.25">
      <c r="A15" s="52" t="s">
        <v>237</v>
      </c>
      <c r="B15" s="31"/>
      <c r="C15" s="36" t="s">
        <v>4</v>
      </c>
      <c r="D15" s="36" t="s">
        <v>83</v>
      </c>
      <c r="E15" s="36" t="s">
        <v>156</v>
      </c>
      <c r="F15" s="36"/>
      <c r="G15" s="36"/>
      <c r="H15" s="33">
        <f>H16+H17</f>
        <v>1495.374</v>
      </c>
      <c r="I15" s="33">
        <f>I16+I17</f>
        <v>0</v>
      </c>
      <c r="J15" s="33">
        <f>J16+J17</f>
        <v>1495.374</v>
      </c>
      <c r="K15" s="33">
        <f>K16+K17</f>
        <v>0</v>
      </c>
      <c r="L15" s="33">
        <f>L16+L17</f>
        <v>1495.374</v>
      </c>
      <c r="N15" s="91">
        <f>N13-N14</f>
        <v>2528.8960000000079</v>
      </c>
      <c r="O15" s="91">
        <f>O13-O14</f>
        <v>22442.772749999982</v>
      </c>
      <c r="P15" s="92"/>
      <c r="Q15" s="92"/>
      <c r="R15" s="94"/>
      <c r="S15" s="92"/>
    </row>
    <row r="16" spans="1:21" x14ac:dyDescent="0.25">
      <c r="A16" s="104" t="s">
        <v>84</v>
      </c>
      <c r="B16" s="37" t="s">
        <v>3</v>
      </c>
      <c r="C16" s="38" t="s">
        <v>4</v>
      </c>
      <c r="D16" s="38" t="s">
        <v>83</v>
      </c>
      <c r="E16" s="23" t="s">
        <v>241</v>
      </c>
      <c r="F16" s="23" t="s">
        <v>85</v>
      </c>
      <c r="G16" s="23" t="s">
        <v>86</v>
      </c>
      <c r="H16" s="22">
        <v>1148.521</v>
      </c>
      <c r="I16" s="39">
        <v>0</v>
      </c>
      <c r="J16" s="39">
        <f>H16+I16</f>
        <v>1148.521</v>
      </c>
      <c r="K16" s="39">
        <v>0</v>
      </c>
      <c r="L16" s="39">
        <f>J16+K16</f>
        <v>1148.521</v>
      </c>
    </row>
    <row r="17" spans="1:12" x14ac:dyDescent="0.25">
      <c r="A17" s="104"/>
      <c r="B17" s="37" t="s">
        <v>3</v>
      </c>
      <c r="C17" s="38" t="s">
        <v>4</v>
      </c>
      <c r="D17" s="38" t="s">
        <v>83</v>
      </c>
      <c r="E17" s="23" t="s">
        <v>241</v>
      </c>
      <c r="F17" s="23" t="s">
        <v>87</v>
      </c>
      <c r="G17" s="23" t="s">
        <v>88</v>
      </c>
      <c r="H17" s="22">
        <v>346.85300000000001</v>
      </c>
      <c r="I17" s="39">
        <v>0</v>
      </c>
      <c r="J17" s="39">
        <f>H17+I17</f>
        <v>346.85300000000001</v>
      </c>
      <c r="K17" s="39">
        <v>0</v>
      </c>
      <c r="L17" s="39">
        <f>J17+K17</f>
        <v>346.85300000000001</v>
      </c>
    </row>
    <row r="18" spans="1:12" ht="42.75" x14ac:dyDescent="0.25">
      <c r="A18" s="52" t="s">
        <v>236</v>
      </c>
      <c r="B18" s="31"/>
      <c r="C18" s="36" t="s">
        <v>4</v>
      </c>
      <c r="D18" s="36" t="s">
        <v>8</v>
      </c>
      <c r="E18" s="36" t="s">
        <v>156</v>
      </c>
      <c r="F18" s="36"/>
      <c r="G18" s="36"/>
      <c r="H18" s="33">
        <f>H19+H20+H21+H22+H23+H24+H25</f>
        <v>2158.9769999999999</v>
      </c>
      <c r="I18" s="33">
        <f t="shared" ref="I18:J18" si="2">I19+I20+I21+I22+I23+I24+I25</f>
        <v>0</v>
      </c>
      <c r="J18" s="33">
        <f t="shared" si="2"/>
        <v>2158.9769999999999</v>
      </c>
      <c r="K18" s="33">
        <f t="shared" ref="K18:L18" si="3">K19+K20+K21+K22+K23+K24+K25</f>
        <v>0</v>
      </c>
      <c r="L18" s="33">
        <f t="shared" si="3"/>
        <v>2158.9769999999999</v>
      </c>
    </row>
    <row r="19" spans="1:12" x14ac:dyDescent="0.25">
      <c r="A19" s="104" t="s">
        <v>89</v>
      </c>
      <c r="B19" s="37" t="s">
        <v>90</v>
      </c>
      <c r="C19" s="38" t="s">
        <v>4</v>
      </c>
      <c r="D19" s="38" t="s">
        <v>8</v>
      </c>
      <c r="E19" s="23" t="s">
        <v>242</v>
      </c>
      <c r="F19" s="23" t="s">
        <v>85</v>
      </c>
      <c r="G19" s="23" t="s">
        <v>86</v>
      </c>
      <c r="H19" s="22">
        <v>1421.4490000000001</v>
      </c>
      <c r="I19" s="39">
        <v>0</v>
      </c>
      <c r="J19" s="39">
        <f t="shared" ref="J19:J24" si="4">H19+I19</f>
        <v>1421.4490000000001</v>
      </c>
      <c r="K19" s="39">
        <v>0</v>
      </c>
      <c r="L19" s="39">
        <f t="shared" ref="L19:L25" si="5">J19+K19</f>
        <v>1421.4490000000001</v>
      </c>
    </row>
    <row r="20" spans="1:12" x14ac:dyDescent="0.25">
      <c r="A20" s="104"/>
      <c r="B20" s="37" t="s">
        <v>90</v>
      </c>
      <c r="C20" s="38" t="s">
        <v>4</v>
      </c>
      <c r="D20" s="38" t="s">
        <v>8</v>
      </c>
      <c r="E20" s="23" t="s">
        <v>242</v>
      </c>
      <c r="F20" s="23" t="s">
        <v>87</v>
      </c>
      <c r="G20" s="23" t="s">
        <v>88</v>
      </c>
      <c r="H20" s="22">
        <v>429.27800000000002</v>
      </c>
      <c r="I20" s="39">
        <v>0</v>
      </c>
      <c r="J20" s="39">
        <f t="shared" si="4"/>
        <v>429.27800000000002</v>
      </c>
      <c r="K20" s="39">
        <v>0</v>
      </c>
      <c r="L20" s="39">
        <f t="shared" si="5"/>
        <v>429.27800000000002</v>
      </c>
    </row>
    <row r="21" spans="1:12" x14ac:dyDescent="0.25">
      <c r="A21" s="104"/>
      <c r="B21" s="37" t="s">
        <v>90</v>
      </c>
      <c r="C21" s="38" t="s">
        <v>4</v>
      </c>
      <c r="D21" s="38" t="s">
        <v>8</v>
      </c>
      <c r="E21" s="23" t="s">
        <v>243</v>
      </c>
      <c r="F21" s="23" t="s">
        <v>91</v>
      </c>
      <c r="G21" s="23" t="s">
        <v>92</v>
      </c>
      <c r="H21" s="22">
        <v>60</v>
      </c>
      <c r="I21" s="39">
        <v>0</v>
      </c>
      <c r="J21" s="39">
        <f t="shared" si="4"/>
        <v>60</v>
      </c>
      <c r="K21" s="39">
        <v>0</v>
      </c>
      <c r="L21" s="39">
        <f t="shared" si="5"/>
        <v>60</v>
      </c>
    </row>
    <row r="22" spans="1:12" x14ac:dyDescent="0.25">
      <c r="A22" s="104"/>
      <c r="B22" s="37" t="s">
        <v>90</v>
      </c>
      <c r="C22" s="38" t="s">
        <v>4</v>
      </c>
      <c r="D22" s="38" t="s">
        <v>8</v>
      </c>
      <c r="E22" s="23" t="s">
        <v>244</v>
      </c>
      <c r="F22" s="23" t="s">
        <v>95</v>
      </c>
      <c r="G22" s="23" t="s">
        <v>97</v>
      </c>
      <c r="H22" s="22">
        <v>66.515000000000001</v>
      </c>
      <c r="I22" s="39">
        <v>0</v>
      </c>
      <c r="J22" s="39">
        <f t="shared" si="4"/>
        <v>66.515000000000001</v>
      </c>
      <c r="K22" s="39">
        <v>0</v>
      </c>
      <c r="L22" s="39">
        <f t="shared" si="5"/>
        <v>66.515000000000001</v>
      </c>
    </row>
    <row r="23" spans="1:12" x14ac:dyDescent="0.25">
      <c r="A23" s="104"/>
      <c r="B23" s="37" t="s">
        <v>90</v>
      </c>
      <c r="C23" s="38" t="s">
        <v>4</v>
      </c>
      <c r="D23" s="38" t="s">
        <v>8</v>
      </c>
      <c r="E23" s="23" t="s">
        <v>245</v>
      </c>
      <c r="F23" s="23" t="s">
        <v>105</v>
      </c>
      <c r="G23" s="23" t="s">
        <v>239</v>
      </c>
      <c r="H23" s="22">
        <v>0.85</v>
      </c>
      <c r="I23" s="39">
        <v>0</v>
      </c>
      <c r="J23" s="39">
        <f t="shared" si="4"/>
        <v>0.85</v>
      </c>
      <c r="K23" s="39">
        <v>0</v>
      </c>
      <c r="L23" s="39">
        <f t="shared" si="5"/>
        <v>0.85</v>
      </c>
    </row>
    <row r="24" spans="1:12" x14ac:dyDescent="0.25">
      <c r="A24" s="104"/>
      <c r="B24" s="37" t="s">
        <v>90</v>
      </c>
      <c r="C24" s="38" t="s">
        <v>4</v>
      </c>
      <c r="D24" s="38" t="s">
        <v>8</v>
      </c>
      <c r="E24" s="23" t="s">
        <v>246</v>
      </c>
      <c r="F24" s="23" t="s">
        <v>95</v>
      </c>
      <c r="G24" s="23" t="s">
        <v>99</v>
      </c>
      <c r="H24" s="22">
        <v>180.88499999999999</v>
      </c>
      <c r="I24" s="39">
        <v>-55.2</v>
      </c>
      <c r="J24" s="39">
        <f t="shared" si="4"/>
        <v>125.68499999999999</v>
      </c>
      <c r="K24" s="39">
        <v>0</v>
      </c>
      <c r="L24" s="39">
        <f t="shared" si="5"/>
        <v>125.68499999999999</v>
      </c>
    </row>
    <row r="25" spans="1:12" x14ac:dyDescent="0.25">
      <c r="A25" s="104"/>
      <c r="B25" s="37" t="s">
        <v>90</v>
      </c>
      <c r="C25" s="38" t="s">
        <v>4</v>
      </c>
      <c r="D25" s="38" t="s">
        <v>8</v>
      </c>
      <c r="E25" s="23">
        <v>9983421203</v>
      </c>
      <c r="F25" s="23" t="s">
        <v>95</v>
      </c>
      <c r="G25" s="23">
        <v>343</v>
      </c>
      <c r="H25" s="22">
        <v>0</v>
      </c>
      <c r="I25" s="39">
        <v>55.2</v>
      </c>
      <c r="J25" s="39">
        <f t="shared" ref="J25" si="6">H25+I25</f>
        <v>55.2</v>
      </c>
      <c r="K25" s="39">
        <v>0</v>
      </c>
      <c r="L25" s="39">
        <f t="shared" si="5"/>
        <v>55.2</v>
      </c>
    </row>
    <row r="26" spans="1:12" ht="42.75" x14ac:dyDescent="0.25">
      <c r="A26" s="52" t="s">
        <v>235</v>
      </c>
      <c r="B26" s="31"/>
      <c r="C26" s="36" t="s">
        <v>4</v>
      </c>
      <c r="D26" s="36" t="s">
        <v>100</v>
      </c>
      <c r="E26" s="36" t="s">
        <v>156</v>
      </c>
      <c r="F26" s="36"/>
      <c r="G26" s="36"/>
      <c r="H26" s="33">
        <f>H27+H43+H48</f>
        <v>20822.679999999997</v>
      </c>
      <c r="I26" s="33">
        <f>I27+I43+I48</f>
        <v>0</v>
      </c>
      <c r="J26" s="33">
        <f>J27+J43+J48</f>
        <v>20822.68</v>
      </c>
      <c r="K26" s="33">
        <f>K27+K43+K48</f>
        <v>1060.48</v>
      </c>
      <c r="L26" s="33">
        <f>L27+L43+L48</f>
        <v>21883.16</v>
      </c>
    </row>
    <row r="27" spans="1:12" s="15" customFormat="1" x14ac:dyDescent="0.25">
      <c r="A27" s="52" t="s">
        <v>101</v>
      </c>
      <c r="B27" s="31"/>
      <c r="C27" s="36" t="s">
        <v>4</v>
      </c>
      <c r="D27" s="36" t="s">
        <v>100</v>
      </c>
      <c r="E27" s="36"/>
      <c r="F27" s="36"/>
      <c r="G27" s="36"/>
      <c r="H27" s="40">
        <f>H28+H29+H30+H31+H32+H33+H35+H36+H37+H38+H40+H41+H42+H39</f>
        <v>20010.679999999997</v>
      </c>
      <c r="I27" s="40">
        <f t="shared" ref="I27" si="7">I28+I29+I30+I31+I32+I33+I35+I36+I37+I38+I40+I41+I42+I39</f>
        <v>0</v>
      </c>
      <c r="J27" s="40">
        <f>J28+J29+J30+J31+J32+J33+J35+J36+J37+J38+J40+J41+J42+J39+J34</f>
        <v>20010.68</v>
      </c>
      <c r="K27" s="40">
        <f t="shared" ref="K27:L27" si="8">K28+K29+K30+K31+K32+K33+K35+K36+K37+K38+K40+K41+K42+K39+K34</f>
        <v>1060.48</v>
      </c>
      <c r="L27" s="40">
        <f t="shared" si="8"/>
        <v>21071.16</v>
      </c>
    </row>
    <row r="28" spans="1:12" x14ac:dyDescent="0.25">
      <c r="A28" s="104" t="s">
        <v>101</v>
      </c>
      <c r="B28" s="37" t="s">
        <v>3</v>
      </c>
      <c r="C28" s="38" t="s">
        <v>4</v>
      </c>
      <c r="D28" s="38" t="s">
        <v>100</v>
      </c>
      <c r="E28" s="23" t="s">
        <v>317</v>
      </c>
      <c r="F28" s="23" t="s">
        <v>85</v>
      </c>
      <c r="G28" s="23" t="s">
        <v>86</v>
      </c>
      <c r="H28" s="22">
        <v>10775.880999999999</v>
      </c>
      <c r="I28" s="39">
        <v>0</v>
      </c>
      <c r="J28" s="39">
        <f t="shared" ref="J28:J41" si="9">H28+I28</f>
        <v>10775.880999999999</v>
      </c>
      <c r="K28" s="39">
        <v>0</v>
      </c>
      <c r="L28" s="39">
        <f t="shared" ref="L28:L42" si="10">J28+K28</f>
        <v>10775.880999999999</v>
      </c>
    </row>
    <row r="29" spans="1:12" x14ac:dyDescent="0.25">
      <c r="A29" s="104"/>
      <c r="B29" s="37" t="s">
        <v>3</v>
      </c>
      <c r="C29" s="38" t="s">
        <v>4</v>
      </c>
      <c r="D29" s="38" t="s">
        <v>100</v>
      </c>
      <c r="E29" s="23" t="s">
        <v>317</v>
      </c>
      <c r="F29" s="23" t="s">
        <v>87</v>
      </c>
      <c r="G29" s="23" t="s">
        <v>88</v>
      </c>
      <c r="H29" s="22">
        <v>3254.3159999999998</v>
      </c>
      <c r="I29" s="39">
        <v>0</v>
      </c>
      <c r="J29" s="39">
        <f t="shared" si="9"/>
        <v>3254.3159999999998</v>
      </c>
      <c r="K29" s="39">
        <v>0</v>
      </c>
      <c r="L29" s="39">
        <f t="shared" si="10"/>
        <v>3254.3159999999998</v>
      </c>
    </row>
    <row r="30" spans="1:12" x14ac:dyDescent="0.25">
      <c r="A30" s="104"/>
      <c r="B30" s="37" t="s">
        <v>3</v>
      </c>
      <c r="C30" s="38" t="s">
        <v>4</v>
      </c>
      <c r="D30" s="38" t="s">
        <v>100</v>
      </c>
      <c r="E30" s="23" t="s">
        <v>318</v>
      </c>
      <c r="F30" s="23" t="s">
        <v>91</v>
      </c>
      <c r="G30" s="23" t="s">
        <v>92</v>
      </c>
      <c r="H30" s="22">
        <v>20</v>
      </c>
      <c r="I30" s="39">
        <v>0</v>
      </c>
      <c r="J30" s="39">
        <f t="shared" si="9"/>
        <v>20</v>
      </c>
      <c r="K30" s="39">
        <v>0</v>
      </c>
      <c r="L30" s="39">
        <f t="shared" si="10"/>
        <v>20</v>
      </c>
    </row>
    <row r="31" spans="1:12" x14ac:dyDescent="0.25">
      <c r="A31" s="104"/>
      <c r="B31" s="37" t="s">
        <v>3</v>
      </c>
      <c r="C31" s="38" t="s">
        <v>4</v>
      </c>
      <c r="D31" s="38" t="s">
        <v>100</v>
      </c>
      <c r="E31" s="23" t="s">
        <v>248</v>
      </c>
      <c r="F31" s="23" t="s">
        <v>93</v>
      </c>
      <c r="G31" s="23" t="s">
        <v>94</v>
      </c>
      <c r="H31" s="22">
        <v>481.68599999999998</v>
      </c>
      <c r="I31" s="39">
        <v>0</v>
      </c>
      <c r="J31" s="39">
        <f t="shared" si="9"/>
        <v>481.68599999999998</v>
      </c>
      <c r="K31" s="39">
        <v>0</v>
      </c>
      <c r="L31" s="39">
        <f t="shared" si="10"/>
        <v>481.68599999999998</v>
      </c>
    </row>
    <row r="32" spans="1:12" x14ac:dyDescent="0.25">
      <c r="A32" s="104"/>
      <c r="B32" s="37" t="s">
        <v>3</v>
      </c>
      <c r="C32" s="38" t="s">
        <v>4</v>
      </c>
      <c r="D32" s="38" t="s">
        <v>100</v>
      </c>
      <c r="E32" s="23" t="s">
        <v>321</v>
      </c>
      <c r="F32" s="23" t="s">
        <v>91</v>
      </c>
      <c r="G32" s="23" t="s">
        <v>96</v>
      </c>
      <c r="H32" s="22">
        <v>20</v>
      </c>
      <c r="I32" s="39">
        <v>0</v>
      </c>
      <c r="J32" s="39">
        <f t="shared" si="9"/>
        <v>20</v>
      </c>
      <c r="K32" s="39">
        <v>0</v>
      </c>
      <c r="L32" s="39">
        <f t="shared" si="10"/>
        <v>20</v>
      </c>
    </row>
    <row r="33" spans="1:12" x14ac:dyDescent="0.25">
      <c r="A33" s="104"/>
      <c r="B33" s="37" t="s">
        <v>3</v>
      </c>
      <c r="C33" s="38" t="s">
        <v>4</v>
      </c>
      <c r="D33" s="38" t="s">
        <v>100</v>
      </c>
      <c r="E33" s="23" t="s">
        <v>322</v>
      </c>
      <c r="F33" s="23" t="s">
        <v>95</v>
      </c>
      <c r="G33" s="23" t="s">
        <v>102</v>
      </c>
      <c r="H33" s="22">
        <v>479.2</v>
      </c>
      <c r="I33" s="39">
        <v>0</v>
      </c>
      <c r="J33" s="39">
        <f t="shared" si="9"/>
        <v>479.2</v>
      </c>
      <c r="K33" s="39">
        <v>0</v>
      </c>
      <c r="L33" s="39">
        <f t="shared" si="10"/>
        <v>479.2</v>
      </c>
    </row>
    <row r="34" spans="1:12" x14ac:dyDescent="0.25">
      <c r="A34" s="104"/>
      <c r="B34" s="37" t="s">
        <v>3</v>
      </c>
      <c r="C34" s="38" t="s">
        <v>4</v>
      </c>
      <c r="D34" s="38" t="s">
        <v>100</v>
      </c>
      <c r="E34" s="23">
        <v>9982220405</v>
      </c>
      <c r="F34" s="23" t="s">
        <v>95</v>
      </c>
      <c r="G34" s="23">
        <v>225</v>
      </c>
      <c r="H34" s="22">
        <v>0</v>
      </c>
      <c r="I34" s="39">
        <v>0</v>
      </c>
      <c r="J34" s="39">
        <f t="shared" ref="J34" si="11">H34+I34</f>
        <v>0</v>
      </c>
      <c r="K34" s="39">
        <v>5.48</v>
      </c>
      <c r="L34" s="39">
        <f t="shared" ref="L34" si="12">J34+K34</f>
        <v>5.48</v>
      </c>
    </row>
    <row r="35" spans="1:12" x14ac:dyDescent="0.25">
      <c r="A35" s="104"/>
      <c r="B35" s="37" t="s">
        <v>3</v>
      </c>
      <c r="C35" s="38" t="s">
        <v>4</v>
      </c>
      <c r="D35" s="38" t="s">
        <v>100</v>
      </c>
      <c r="E35" s="23" t="s">
        <v>249</v>
      </c>
      <c r="F35" s="23" t="s">
        <v>95</v>
      </c>
      <c r="G35" s="23" t="s">
        <v>97</v>
      </c>
      <c r="H35" s="22">
        <v>1046.951</v>
      </c>
      <c r="I35" s="39">
        <v>0</v>
      </c>
      <c r="J35" s="39">
        <f t="shared" si="9"/>
        <v>1046.951</v>
      </c>
      <c r="K35" s="39">
        <v>0</v>
      </c>
      <c r="L35" s="39">
        <f t="shared" si="10"/>
        <v>1046.951</v>
      </c>
    </row>
    <row r="36" spans="1:12" x14ac:dyDescent="0.25">
      <c r="A36" s="104"/>
      <c r="B36" s="37" t="s">
        <v>3</v>
      </c>
      <c r="C36" s="38" t="s">
        <v>4</v>
      </c>
      <c r="D36" s="38" t="s">
        <v>100</v>
      </c>
      <c r="E36" s="23" t="s">
        <v>250</v>
      </c>
      <c r="F36" s="23" t="s">
        <v>95</v>
      </c>
      <c r="G36" s="23" t="s">
        <v>240</v>
      </c>
      <c r="H36" s="22">
        <v>75</v>
      </c>
      <c r="I36" s="39">
        <v>-36.381</v>
      </c>
      <c r="J36" s="39">
        <f t="shared" si="9"/>
        <v>38.619</v>
      </c>
      <c r="K36" s="39">
        <v>0</v>
      </c>
      <c r="L36" s="39">
        <f t="shared" si="10"/>
        <v>38.619</v>
      </c>
    </row>
    <row r="37" spans="1:12" x14ac:dyDescent="0.25">
      <c r="A37" s="104"/>
      <c r="B37" s="37" t="s">
        <v>3</v>
      </c>
      <c r="C37" s="38" t="s">
        <v>4</v>
      </c>
      <c r="D37" s="38" t="s">
        <v>100</v>
      </c>
      <c r="E37" s="23" t="s">
        <v>250</v>
      </c>
      <c r="F37" s="23" t="s">
        <v>104</v>
      </c>
      <c r="G37" s="23" t="s">
        <v>239</v>
      </c>
      <c r="H37" s="22">
        <v>2190.634</v>
      </c>
      <c r="I37" s="39">
        <v>0</v>
      </c>
      <c r="J37" s="39">
        <f t="shared" si="9"/>
        <v>2190.634</v>
      </c>
      <c r="K37" s="39">
        <v>0</v>
      </c>
      <c r="L37" s="39">
        <f t="shared" si="10"/>
        <v>2190.634</v>
      </c>
    </row>
    <row r="38" spans="1:12" x14ac:dyDescent="0.25">
      <c r="A38" s="104"/>
      <c r="B38" s="37" t="s">
        <v>3</v>
      </c>
      <c r="C38" s="38" t="s">
        <v>4</v>
      </c>
      <c r="D38" s="38" t="s">
        <v>100</v>
      </c>
      <c r="E38" s="23" t="s">
        <v>250</v>
      </c>
      <c r="F38" s="23" t="s">
        <v>105</v>
      </c>
      <c r="G38" s="23" t="s">
        <v>239</v>
      </c>
      <c r="H38" s="22">
        <v>8.8420000000000005</v>
      </c>
      <c r="I38" s="39">
        <v>0</v>
      </c>
      <c r="J38" s="39">
        <f t="shared" si="9"/>
        <v>8.8420000000000005</v>
      </c>
      <c r="K38" s="39">
        <v>0</v>
      </c>
      <c r="L38" s="39">
        <f t="shared" si="10"/>
        <v>8.8420000000000005</v>
      </c>
    </row>
    <row r="39" spans="1:12" x14ac:dyDescent="0.25">
      <c r="A39" s="104"/>
      <c r="B39" s="37" t="s">
        <v>3</v>
      </c>
      <c r="C39" s="38" t="s">
        <v>4</v>
      </c>
      <c r="D39" s="38" t="s">
        <v>100</v>
      </c>
      <c r="E39" s="23">
        <v>9982920407</v>
      </c>
      <c r="F39" s="23">
        <v>853</v>
      </c>
      <c r="G39" s="23">
        <v>297</v>
      </c>
      <c r="H39" s="22">
        <v>0</v>
      </c>
      <c r="I39" s="39">
        <v>36.381</v>
      </c>
      <c r="J39" s="39">
        <f t="shared" ref="J39" si="13">H39+I39</f>
        <v>36.381</v>
      </c>
      <c r="K39" s="39">
        <v>0</v>
      </c>
      <c r="L39" s="39">
        <f t="shared" si="10"/>
        <v>36.381</v>
      </c>
    </row>
    <row r="40" spans="1:12" x14ac:dyDescent="0.25">
      <c r="A40" s="104"/>
      <c r="B40" s="37" t="s">
        <v>3</v>
      </c>
      <c r="C40" s="38" t="s">
        <v>4</v>
      </c>
      <c r="D40" s="38" t="s">
        <v>100</v>
      </c>
      <c r="E40" s="23" t="s">
        <v>320</v>
      </c>
      <c r="F40" s="23" t="s">
        <v>95</v>
      </c>
      <c r="G40" s="23" t="s">
        <v>98</v>
      </c>
      <c r="H40" s="22">
        <v>691.75</v>
      </c>
      <c r="I40" s="39">
        <v>0</v>
      </c>
      <c r="J40" s="39">
        <f t="shared" si="9"/>
        <v>691.75</v>
      </c>
      <c r="K40" s="39">
        <v>1055</v>
      </c>
      <c r="L40" s="39">
        <f t="shared" si="10"/>
        <v>1746.75</v>
      </c>
    </row>
    <row r="41" spans="1:12" x14ac:dyDescent="0.25">
      <c r="A41" s="104"/>
      <c r="B41" s="37" t="s">
        <v>3</v>
      </c>
      <c r="C41" s="38" t="s">
        <v>4</v>
      </c>
      <c r="D41" s="38" t="s">
        <v>100</v>
      </c>
      <c r="E41" s="23" t="s">
        <v>251</v>
      </c>
      <c r="F41" s="23" t="s">
        <v>95</v>
      </c>
      <c r="G41" s="23" t="s">
        <v>99</v>
      </c>
      <c r="H41" s="22">
        <v>966.42</v>
      </c>
      <c r="I41" s="39">
        <v>-507.334</v>
      </c>
      <c r="J41" s="39">
        <f t="shared" si="9"/>
        <v>459.08599999999996</v>
      </c>
      <c r="K41" s="39">
        <v>0</v>
      </c>
      <c r="L41" s="39">
        <f t="shared" si="10"/>
        <v>459.08599999999996</v>
      </c>
    </row>
    <row r="42" spans="1:12" x14ac:dyDescent="0.25">
      <c r="A42" s="104"/>
      <c r="B42" s="37" t="s">
        <v>3</v>
      </c>
      <c r="C42" s="38" t="s">
        <v>4</v>
      </c>
      <c r="D42" s="38" t="s">
        <v>100</v>
      </c>
      <c r="E42" s="23">
        <v>9983420403</v>
      </c>
      <c r="F42" s="23" t="s">
        <v>95</v>
      </c>
      <c r="G42" s="23">
        <v>343</v>
      </c>
      <c r="H42" s="22">
        <v>0</v>
      </c>
      <c r="I42" s="39">
        <v>507.334</v>
      </c>
      <c r="J42" s="39">
        <f t="shared" ref="J42" si="14">H42+I42</f>
        <v>507.334</v>
      </c>
      <c r="K42" s="39">
        <v>0</v>
      </c>
      <c r="L42" s="39">
        <f t="shared" si="10"/>
        <v>507.334</v>
      </c>
    </row>
    <row r="43" spans="1:12" x14ac:dyDescent="0.25">
      <c r="A43" s="52" t="s">
        <v>106</v>
      </c>
      <c r="B43" s="31"/>
      <c r="C43" s="36" t="s">
        <v>4</v>
      </c>
      <c r="D43" s="36" t="s">
        <v>100</v>
      </c>
      <c r="E43" s="36"/>
      <c r="F43" s="36"/>
      <c r="G43" s="36"/>
      <c r="H43" s="33">
        <f>H44+H45+H46+H47</f>
        <v>406</v>
      </c>
      <c r="I43" s="33">
        <f t="shared" ref="I43:J43" si="15">I44+I45+I46+I47</f>
        <v>0</v>
      </c>
      <c r="J43" s="33">
        <f t="shared" si="15"/>
        <v>406</v>
      </c>
      <c r="K43" s="33">
        <f t="shared" ref="K43:L43" si="16">K44+K45+K46+K47</f>
        <v>0</v>
      </c>
      <c r="L43" s="33">
        <f t="shared" si="16"/>
        <v>406</v>
      </c>
    </row>
    <row r="44" spans="1:12" x14ac:dyDescent="0.25">
      <c r="A44" s="104" t="s">
        <v>107</v>
      </c>
      <c r="B44" s="37" t="s">
        <v>3</v>
      </c>
      <c r="C44" s="38" t="s">
        <v>4</v>
      </c>
      <c r="D44" s="38" t="s">
        <v>100</v>
      </c>
      <c r="E44" s="23" t="s">
        <v>323</v>
      </c>
      <c r="F44" s="23" t="s">
        <v>85</v>
      </c>
      <c r="G44" s="23" t="s">
        <v>86</v>
      </c>
      <c r="H44" s="22">
        <v>276.61500000000001</v>
      </c>
      <c r="I44" s="39">
        <v>0</v>
      </c>
      <c r="J44" s="39">
        <f t="shared" ref="J44:J47" si="17">H44+I44</f>
        <v>276.61500000000001</v>
      </c>
      <c r="K44" s="39">
        <v>0</v>
      </c>
      <c r="L44" s="39">
        <f t="shared" ref="L44:L47" si="18">J44+K44</f>
        <v>276.61500000000001</v>
      </c>
    </row>
    <row r="45" spans="1:12" x14ac:dyDescent="0.25">
      <c r="A45" s="104"/>
      <c r="B45" s="37" t="s">
        <v>3</v>
      </c>
      <c r="C45" s="38" t="s">
        <v>4</v>
      </c>
      <c r="D45" s="38" t="s">
        <v>100</v>
      </c>
      <c r="E45" s="23" t="s">
        <v>323</v>
      </c>
      <c r="F45" s="23" t="s">
        <v>87</v>
      </c>
      <c r="G45" s="23" t="s">
        <v>88</v>
      </c>
      <c r="H45" s="22">
        <v>83.537999999999997</v>
      </c>
      <c r="I45" s="39">
        <v>0</v>
      </c>
      <c r="J45" s="39">
        <f t="shared" si="17"/>
        <v>83.537999999999997</v>
      </c>
      <c r="K45" s="39">
        <v>0</v>
      </c>
      <c r="L45" s="39">
        <f t="shared" si="18"/>
        <v>83.537999999999997</v>
      </c>
    </row>
    <row r="46" spans="1:12" x14ac:dyDescent="0.25">
      <c r="A46" s="104"/>
      <c r="B46" s="37" t="s">
        <v>3</v>
      </c>
      <c r="C46" s="38" t="s">
        <v>4</v>
      </c>
      <c r="D46" s="38" t="s">
        <v>100</v>
      </c>
      <c r="E46" s="23" t="s">
        <v>324</v>
      </c>
      <c r="F46" s="23" t="s">
        <v>95</v>
      </c>
      <c r="G46" s="23" t="s">
        <v>98</v>
      </c>
      <c r="H46" s="22">
        <v>13</v>
      </c>
      <c r="I46" s="39">
        <v>0</v>
      </c>
      <c r="J46" s="39">
        <f t="shared" si="17"/>
        <v>13</v>
      </c>
      <c r="K46" s="39">
        <v>0</v>
      </c>
      <c r="L46" s="39">
        <f t="shared" si="18"/>
        <v>13</v>
      </c>
    </row>
    <row r="47" spans="1:12" x14ac:dyDescent="0.25">
      <c r="A47" s="104"/>
      <c r="B47" s="37" t="s">
        <v>3</v>
      </c>
      <c r="C47" s="38" t="s">
        <v>4</v>
      </c>
      <c r="D47" s="38" t="s">
        <v>100</v>
      </c>
      <c r="E47" s="23" t="s">
        <v>325</v>
      </c>
      <c r="F47" s="23" t="s">
        <v>95</v>
      </c>
      <c r="G47" s="23" t="s">
        <v>99</v>
      </c>
      <c r="H47" s="22">
        <v>32.847000000000001</v>
      </c>
      <c r="I47" s="39">
        <v>0</v>
      </c>
      <c r="J47" s="39">
        <f t="shared" si="17"/>
        <v>32.847000000000001</v>
      </c>
      <c r="K47" s="39">
        <v>0</v>
      </c>
      <c r="L47" s="39">
        <f t="shared" si="18"/>
        <v>32.847000000000001</v>
      </c>
    </row>
    <row r="48" spans="1:12" x14ac:dyDescent="0.25">
      <c r="A48" s="30" t="s">
        <v>108</v>
      </c>
      <c r="B48" s="31"/>
      <c r="C48" s="36" t="s">
        <v>4</v>
      </c>
      <c r="D48" s="36" t="s">
        <v>100</v>
      </c>
      <c r="E48" s="36"/>
      <c r="F48" s="36"/>
      <c r="G48" s="36"/>
      <c r="H48" s="33">
        <f>H49+H50+H51</f>
        <v>406</v>
      </c>
      <c r="I48" s="33">
        <f t="shared" ref="I48:J48" si="19">I49+I50+I51</f>
        <v>0</v>
      </c>
      <c r="J48" s="33">
        <f t="shared" si="19"/>
        <v>406</v>
      </c>
      <c r="K48" s="33">
        <f t="shared" ref="K48:L48" si="20">K49+K50+K51</f>
        <v>0</v>
      </c>
      <c r="L48" s="33">
        <f t="shared" si="20"/>
        <v>406</v>
      </c>
    </row>
    <row r="49" spans="1:12" x14ac:dyDescent="0.25">
      <c r="A49" s="104" t="s">
        <v>109</v>
      </c>
      <c r="B49" s="37" t="s">
        <v>3</v>
      </c>
      <c r="C49" s="38" t="s">
        <v>4</v>
      </c>
      <c r="D49" s="38" t="s">
        <v>100</v>
      </c>
      <c r="E49" s="23" t="s">
        <v>326</v>
      </c>
      <c r="F49" s="23" t="s">
        <v>85</v>
      </c>
      <c r="G49" s="23" t="s">
        <v>86</v>
      </c>
      <c r="H49" s="22">
        <v>261.75299999999999</v>
      </c>
      <c r="I49" s="39">
        <v>0</v>
      </c>
      <c r="J49" s="39">
        <f t="shared" ref="J49:J51" si="21">H49+I49</f>
        <v>261.75299999999999</v>
      </c>
      <c r="K49" s="39">
        <v>0</v>
      </c>
      <c r="L49" s="39">
        <f t="shared" ref="L49:L51" si="22">J49+K49</f>
        <v>261.75299999999999</v>
      </c>
    </row>
    <row r="50" spans="1:12" x14ac:dyDescent="0.25">
      <c r="A50" s="104"/>
      <c r="B50" s="37" t="s">
        <v>3</v>
      </c>
      <c r="C50" s="38" t="s">
        <v>4</v>
      </c>
      <c r="D50" s="38" t="s">
        <v>100</v>
      </c>
      <c r="E50" s="23" t="s">
        <v>326</v>
      </c>
      <c r="F50" s="23" t="s">
        <v>87</v>
      </c>
      <c r="G50" s="23" t="s">
        <v>88</v>
      </c>
      <c r="H50" s="22">
        <v>79.049000000000007</v>
      </c>
      <c r="I50" s="39">
        <v>0</v>
      </c>
      <c r="J50" s="39">
        <f t="shared" si="21"/>
        <v>79.049000000000007</v>
      </c>
      <c r="K50" s="39">
        <v>0</v>
      </c>
      <c r="L50" s="39">
        <f t="shared" si="22"/>
        <v>79.049000000000007</v>
      </c>
    </row>
    <row r="51" spans="1:12" x14ac:dyDescent="0.25">
      <c r="A51" s="104"/>
      <c r="B51" s="37" t="s">
        <v>3</v>
      </c>
      <c r="C51" s="38" t="s">
        <v>4</v>
      </c>
      <c r="D51" s="38" t="s">
        <v>100</v>
      </c>
      <c r="E51" s="23" t="s">
        <v>327</v>
      </c>
      <c r="F51" s="23" t="s">
        <v>95</v>
      </c>
      <c r="G51" s="23" t="s">
        <v>99</v>
      </c>
      <c r="H51" s="22">
        <v>65.197999999999993</v>
      </c>
      <c r="I51" s="39">
        <v>0</v>
      </c>
      <c r="J51" s="39">
        <f t="shared" si="21"/>
        <v>65.197999999999993</v>
      </c>
      <c r="K51" s="39">
        <v>0</v>
      </c>
      <c r="L51" s="39">
        <f t="shared" si="22"/>
        <v>65.197999999999993</v>
      </c>
    </row>
    <row r="52" spans="1:12" x14ac:dyDescent="0.25">
      <c r="A52" s="30" t="s">
        <v>110</v>
      </c>
      <c r="B52" s="31"/>
      <c r="C52" s="36" t="s">
        <v>4</v>
      </c>
      <c r="D52" s="36" t="s">
        <v>5</v>
      </c>
      <c r="E52" s="36" t="s">
        <v>156</v>
      </c>
      <c r="F52" s="36"/>
      <c r="G52" s="36"/>
      <c r="H52" s="33">
        <f t="shared" ref="H52:L53" si="23">H53</f>
        <v>1</v>
      </c>
      <c r="I52" s="33">
        <f t="shared" si="23"/>
        <v>0</v>
      </c>
      <c r="J52" s="33">
        <f t="shared" si="23"/>
        <v>1</v>
      </c>
      <c r="K52" s="33">
        <f t="shared" si="23"/>
        <v>0</v>
      </c>
      <c r="L52" s="33">
        <f t="shared" si="23"/>
        <v>1</v>
      </c>
    </row>
    <row r="53" spans="1:12" x14ac:dyDescent="0.25">
      <c r="A53" s="30" t="s">
        <v>110</v>
      </c>
      <c r="B53" s="31"/>
      <c r="C53" s="36" t="s">
        <v>4</v>
      </c>
      <c r="D53" s="36" t="s">
        <v>5</v>
      </c>
      <c r="E53" s="36"/>
      <c r="F53" s="36"/>
      <c r="G53" s="36"/>
      <c r="H53" s="33">
        <f t="shared" si="23"/>
        <v>1</v>
      </c>
      <c r="I53" s="33">
        <f t="shared" si="23"/>
        <v>0</v>
      </c>
      <c r="J53" s="33">
        <f t="shared" si="23"/>
        <v>1</v>
      </c>
      <c r="K53" s="33">
        <f t="shared" si="23"/>
        <v>0</v>
      </c>
      <c r="L53" s="33">
        <f t="shared" si="23"/>
        <v>1</v>
      </c>
    </row>
    <row r="54" spans="1:12" x14ac:dyDescent="0.25">
      <c r="A54" s="41" t="s">
        <v>409</v>
      </c>
      <c r="B54" s="37" t="s">
        <v>3</v>
      </c>
      <c r="C54" s="38" t="s">
        <v>4</v>
      </c>
      <c r="D54" s="38" t="s">
        <v>5</v>
      </c>
      <c r="E54" s="23" t="s">
        <v>328</v>
      </c>
      <c r="F54" s="23" t="s">
        <v>95</v>
      </c>
      <c r="G54" s="23" t="s">
        <v>97</v>
      </c>
      <c r="H54" s="22">
        <v>1</v>
      </c>
      <c r="I54" s="39">
        <v>0</v>
      </c>
      <c r="J54" s="39">
        <f>H54+I54</f>
        <v>1</v>
      </c>
      <c r="K54" s="39">
        <v>0</v>
      </c>
      <c r="L54" s="39">
        <f>J54+K54</f>
        <v>1</v>
      </c>
    </row>
    <row r="55" spans="1:12" ht="28.5" x14ac:dyDescent="0.25">
      <c r="A55" s="30" t="s">
        <v>234</v>
      </c>
      <c r="B55" s="31"/>
      <c r="C55" s="36" t="s">
        <v>4</v>
      </c>
      <c r="D55" s="36" t="s">
        <v>112</v>
      </c>
      <c r="E55" s="36" t="s">
        <v>156</v>
      </c>
      <c r="F55" s="36"/>
      <c r="G55" s="36"/>
      <c r="H55" s="33">
        <f>H56+H65+H70</f>
        <v>5069.8909999999996</v>
      </c>
      <c r="I55" s="33">
        <f>I56+I65+I70</f>
        <v>0</v>
      </c>
      <c r="J55" s="33">
        <f>J56+J65+J70</f>
        <v>5069.8909999999996</v>
      </c>
      <c r="K55" s="33">
        <f>K56+K65+K70</f>
        <v>0</v>
      </c>
      <c r="L55" s="33">
        <f>L56+L65+L70</f>
        <v>5069.8909999999996</v>
      </c>
    </row>
    <row r="56" spans="1:12" x14ac:dyDescent="0.25">
      <c r="A56" s="30" t="s">
        <v>316</v>
      </c>
      <c r="B56" s="31"/>
      <c r="C56" s="36" t="s">
        <v>4</v>
      </c>
      <c r="D56" s="36" t="s">
        <v>112</v>
      </c>
      <c r="E56" s="36"/>
      <c r="F56" s="36"/>
      <c r="G56" s="36"/>
      <c r="H56" s="33">
        <f>H57+H58+H59+H60+H61+H62+H63+H64</f>
        <v>4283.2269999999999</v>
      </c>
      <c r="I56" s="33">
        <f t="shared" ref="I56:J56" si="24">I57+I58+I59+I60+I61+I62+I63+I64</f>
        <v>0</v>
      </c>
      <c r="J56" s="33">
        <f t="shared" si="24"/>
        <v>4283.2269999999999</v>
      </c>
      <c r="K56" s="33">
        <f t="shared" ref="K56:L56" si="25">K57+K58+K59+K60+K61+K62+K63+K64</f>
        <v>0</v>
      </c>
      <c r="L56" s="33">
        <f t="shared" si="25"/>
        <v>4283.2269999999999</v>
      </c>
    </row>
    <row r="57" spans="1:12" x14ac:dyDescent="0.25">
      <c r="A57" s="104" t="s">
        <v>316</v>
      </c>
      <c r="B57" s="37" t="s">
        <v>113</v>
      </c>
      <c r="C57" s="38" t="s">
        <v>4</v>
      </c>
      <c r="D57" s="38" t="s">
        <v>112</v>
      </c>
      <c r="E57" s="23" t="s">
        <v>317</v>
      </c>
      <c r="F57" s="23" t="s">
        <v>85</v>
      </c>
      <c r="G57" s="23" t="s">
        <v>86</v>
      </c>
      <c r="H57" s="22">
        <v>2744.855</v>
      </c>
      <c r="I57" s="39">
        <v>0</v>
      </c>
      <c r="J57" s="39">
        <f t="shared" ref="J57:J64" si="26">H57+I57</f>
        <v>2744.855</v>
      </c>
      <c r="K57" s="39">
        <v>0</v>
      </c>
      <c r="L57" s="39">
        <f t="shared" ref="L57:L64" si="27">J57+K57</f>
        <v>2744.855</v>
      </c>
    </row>
    <row r="58" spans="1:12" x14ac:dyDescent="0.25">
      <c r="A58" s="104"/>
      <c r="B58" s="37" t="s">
        <v>113</v>
      </c>
      <c r="C58" s="38" t="s">
        <v>4</v>
      </c>
      <c r="D58" s="38" t="s">
        <v>112</v>
      </c>
      <c r="E58" s="23" t="s">
        <v>317</v>
      </c>
      <c r="F58" s="23" t="s">
        <v>87</v>
      </c>
      <c r="G58" s="23" t="s">
        <v>88</v>
      </c>
      <c r="H58" s="22">
        <v>828.94600000000003</v>
      </c>
      <c r="I58" s="39">
        <v>0</v>
      </c>
      <c r="J58" s="39">
        <f t="shared" si="26"/>
        <v>828.94600000000003</v>
      </c>
      <c r="K58" s="39">
        <v>0</v>
      </c>
      <c r="L58" s="39">
        <f t="shared" si="27"/>
        <v>828.94600000000003</v>
      </c>
    </row>
    <row r="59" spans="1:12" x14ac:dyDescent="0.25">
      <c r="A59" s="104"/>
      <c r="B59" s="37" t="s">
        <v>113</v>
      </c>
      <c r="C59" s="38" t="s">
        <v>4</v>
      </c>
      <c r="D59" s="38" t="s">
        <v>112</v>
      </c>
      <c r="E59" s="23" t="s">
        <v>318</v>
      </c>
      <c r="F59" s="23" t="s">
        <v>91</v>
      </c>
      <c r="G59" s="23" t="s">
        <v>92</v>
      </c>
      <c r="H59" s="22">
        <v>20</v>
      </c>
      <c r="I59" s="39">
        <v>0</v>
      </c>
      <c r="J59" s="39">
        <f t="shared" si="26"/>
        <v>20</v>
      </c>
      <c r="K59" s="39">
        <v>0</v>
      </c>
      <c r="L59" s="39">
        <f t="shared" si="27"/>
        <v>20</v>
      </c>
    </row>
    <row r="60" spans="1:12" x14ac:dyDescent="0.25">
      <c r="A60" s="104"/>
      <c r="B60" s="37" t="s">
        <v>113</v>
      </c>
      <c r="C60" s="38" t="s">
        <v>4</v>
      </c>
      <c r="D60" s="38" t="s">
        <v>112</v>
      </c>
      <c r="E60" s="23" t="s">
        <v>248</v>
      </c>
      <c r="F60" s="23" t="s">
        <v>93</v>
      </c>
      <c r="G60" s="23" t="s">
        <v>94</v>
      </c>
      <c r="H60" s="22">
        <v>43.44</v>
      </c>
      <c r="I60" s="39">
        <v>0</v>
      </c>
      <c r="J60" s="39">
        <f t="shared" si="26"/>
        <v>43.44</v>
      </c>
      <c r="K60" s="39">
        <v>0</v>
      </c>
      <c r="L60" s="39">
        <f t="shared" si="27"/>
        <v>43.44</v>
      </c>
    </row>
    <row r="61" spans="1:12" x14ac:dyDescent="0.25">
      <c r="A61" s="104"/>
      <c r="B61" s="37" t="s">
        <v>113</v>
      </c>
      <c r="C61" s="38" t="s">
        <v>4</v>
      </c>
      <c r="D61" s="38" t="s">
        <v>112</v>
      </c>
      <c r="E61" s="23" t="s">
        <v>319</v>
      </c>
      <c r="F61" s="23" t="s">
        <v>95</v>
      </c>
      <c r="G61" s="23" t="s">
        <v>103</v>
      </c>
      <c r="H61" s="22">
        <v>12.8</v>
      </c>
      <c r="I61" s="39">
        <v>0</v>
      </c>
      <c r="J61" s="39">
        <f t="shared" si="26"/>
        <v>12.8</v>
      </c>
      <c r="K61" s="39">
        <v>0</v>
      </c>
      <c r="L61" s="39">
        <f t="shared" si="27"/>
        <v>12.8</v>
      </c>
    </row>
    <row r="62" spans="1:12" x14ac:dyDescent="0.25">
      <c r="A62" s="104"/>
      <c r="B62" s="37" t="s">
        <v>113</v>
      </c>
      <c r="C62" s="38" t="s">
        <v>4</v>
      </c>
      <c r="D62" s="38" t="s">
        <v>112</v>
      </c>
      <c r="E62" s="23" t="s">
        <v>249</v>
      </c>
      <c r="F62" s="23" t="s">
        <v>95</v>
      </c>
      <c r="G62" s="23" t="s">
        <v>97</v>
      </c>
      <c r="H62" s="22">
        <v>508.80599999999998</v>
      </c>
      <c r="I62" s="39">
        <v>0</v>
      </c>
      <c r="J62" s="39">
        <f t="shared" si="26"/>
        <v>508.80599999999998</v>
      </c>
      <c r="K62" s="39">
        <v>0</v>
      </c>
      <c r="L62" s="39">
        <f t="shared" si="27"/>
        <v>508.80599999999998</v>
      </c>
    </row>
    <row r="63" spans="1:12" x14ac:dyDescent="0.25">
      <c r="A63" s="104"/>
      <c r="B63" s="37" t="s">
        <v>113</v>
      </c>
      <c r="C63" s="38" t="s">
        <v>4</v>
      </c>
      <c r="D63" s="38" t="s">
        <v>112</v>
      </c>
      <c r="E63" s="23" t="s">
        <v>320</v>
      </c>
      <c r="F63" s="23" t="s">
        <v>95</v>
      </c>
      <c r="G63" s="23" t="s">
        <v>98</v>
      </c>
      <c r="H63" s="22">
        <v>47.5</v>
      </c>
      <c r="I63" s="39">
        <v>0</v>
      </c>
      <c r="J63" s="39">
        <f t="shared" si="26"/>
        <v>47.5</v>
      </c>
      <c r="K63" s="39">
        <v>0</v>
      </c>
      <c r="L63" s="39">
        <f t="shared" si="27"/>
        <v>47.5</v>
      </c>
    </row>
    <row r="64" spans="1:12" x14ac:dyDescent="0.25">
      <c r="A64" s="41"/>
      <c r="B64" s="37" t="s">
        <v>113</v>
      </c>
      <c r="C64" s="38" t="s">
        <v>4</v>
      </c>
      <c r="D64" s="38" t="s">
        <v>112</v>
      </c>
      <c r="E64" s="23" t="s">
        <v>251</v>
      </c>
      <c r="F64" s="23" t="s">
        <v>95</v>
      </c>
      <c r="G64" s="23" t="s">
        <v>99</v>
      </c>
      <c r="H64" s="22">
        <v>76.88</v>
      </c>
      <c r="I64" s="39">
        <v>0</v>
      </c>
      <c r="J64" s="39">
        <f t="shared" si="26"/>
        <v>76.88</v>
      </c>
      <c r="K64" s="39">
        <v>0</v>
      </c>
      <c r="L64" s="39">
        <f t="shared" si="27"/>
        <v>76.88</v>
      </c>
    </row>
    <row r="65" spans="1:12" x14ac:dyDescent="0.25">
      <c r="A65" s="30" t="s">
        <v>114</v>
      </c>
      <c r="B65" s="31"/>
      <c r="C65" s="36" t="s">
        <v>4</v>
      </c>
      <c r="D65" s="36" t="s">
        <v>112</v>
      </c>
      <c r="E65" s="36"/>
      <c r="F65" s="36"/>
      <c r="G65" s="36"/>
      <c r="H65" s="33">
        <f>H66+H67+H68+H69</f>
        <v>113.28</v>
      </c>
      <c r="I65" s="33">
        <f t="shared" ref="I65:J65" si="28">I66+I67+I68+I69</f>
        <v>0</v>
      </c>
      <c r="J65" s="33">
        <f t="shared" si="28"/>
        <v>113.28</v>
      </c>
      <c r="K65" s="33">
        <f t="shared" ref="K65:L65" si="29">K66+K67+K68+K69</f>
        <v>0</v>
      </c>
      <c r="L65" s="33">
        <f t="shared" si="29"/>
        <v>113.28</v>
      </c>
    </row>
    <row r="66" spans="1:12" x14ac:dyDescent="0.25">
      <c r="A66" s="104" t="s">
        <v>114</v>
      </c>
      <c r="B66" s="37" t="s">
        <v>115</v>
      </c>
      <c r="C66" s="38" t="s">
        <v>4</v>
      </c>
      <c r="D66" s="38" t="s">
        <v>112</v>
      </c>
      <c r="E66" s="23" t="s">
        <v>248</v>
      </c>
      <c r="F66" s="23" t="s">
        <v>93</v>
      </c>
      <c r="G66" s="23" t="s">
        <v>94</v>
      </c>
      <c r="H66" s="22">
        <v>8.2799999999999994</v>
      </c>
      <c r="I66" s="39">
        <v>0</v>
      </c>
      <c r="J66" s="39">
        <f t="shared" ref="J66:J69" si="30">H66+I66</f>
        <v>8.2799999999999994</v>
      </c>
      <c r="K66" s="39">
        <v>0</v>
      </c>
      <c r="L66" s="39">
        <f t="shared" ref="L66:L69" si="31">J66+K66</f>
        <v>8.2799999999999994</v>
      </c>
    </row>
    <row r="67" spans="1:12" x14ac:dyDescent="0.25">
      <c r="A67" s="104"/>
      <c r="B67" s="37" t="s">
        <v>115</v>
      </c>
      <c r="C67" s="38" t="s">
        <v>4</v>
      </c>
      <c r="D67" s="38" t="s">
        <v>112</v>
      </c>
      <c r="E67" s="23" t="s">
        <v>249</v>
      </c>
      <c r="F67" s="23" t="s">
        <v>95</v>
      </c>
      <c r="G67" s="23" t="s">
        <v>97</v>
      </c>
      <c r="H67" s="22">
        <v>42.2</v>
      </c>
      <c r="I67" s="39">
        <v>0</v>
      </c>
      <c r="J67" s="39">
        <f t="shared" si="30"/>
        <v>42.2</v>
      </c>
      <c r="K67" s="39">
        <v>0</v>
      </c>
      <c r="L67" s="39">
        <f t="shared" si="31"/>
        <v>42.2</v>
      </c>
    </row>
    <row r="68" spans="1:12" x14ac:dyDescent="0.25">
      <c r="A68" s="104"/>
      <c r="B68" s="37" t="s">
        <v>115</v>
      </c>
      <c r="C68" s="38" t="s">
        <v>4</v>
      </c>
      <c r="D68" s="38" t="s">
        <v>112</v>
      </c>
      <c r="E68" s="23" t="s">
        <v>250</v>
      </c>
      <c r="F68" s="23" t="s">
        <v>95</v>
      </c>
      <c r="G68" s="23" t="s">
        <v>240</v>
      </c>
      <c r="H68" s="22">
        <v>3</v>
      </c>
      <c r="I68" s="39">
        <v>0</v>
      </c>
      <c r="J68" s="39">
        <f t="shared" si="30"/>
        <v>3</v>
      </c>
      <c r="K68" s="39">
        <v>0</v>
      </c>
      <c r="L68" s="39">
        <f t="shared" si="31"/>
        <v>3</v>
      </c>
    </row>
    <row r="69" spans="1:12" x14ac:dyDescent="0.25">
      <c r="A69" s="104"/>
      <c r="B69" s="37" t="s">
        <v>115</v>
      </c>
      <c r="C69" s="38" t="s">
        <v>4</v>
      </c>
      <c r="D69" s="38" t="s">
        <v>112</v>
      </c>
      <c r="E69" s="23" t="s">
        <v>251</v>
      </c>
      <c r="F69" s="23" t="s">
        <v>95</v>
      </c>
      <c r="G69" s="23" t="s">
        <v>99</v>
      </c>
      <c r="H69" s="22">
        <v>59.8</v>
      </c>
      <c r="I69" s="39">
        <v>0</v>
      </c>
      <c r="J69" s="39">
        <f t="shared" si="30"/>
        <v>59.8</v>
      </c>
      <c r="K69" s="39">
        <v>0</v>
      </c>
      <c r="L69" s="39">
        <f t="shared" si="31"/>
        <v>59.8</v>
      </c>
    </row>
    <row r="70" spans="1:12" x14ac:dyDescent="0.25">
      <c r="A70" s="30" t="s">
        <v>116</v>
      </c>
      <c r="B70" s="31"/>
      <c r="C70" s="36" t="s">
        <v>4</v>
      </c>
      <c r="D70" s="36" t="s">
        <v>112</v>
      </c>
      <c r="E70" s="36"/>
      <c r="F70" s="36"/>
      <c r="G70" s="36"/>
      <c r="H70" s="33">
        <f>H71+H72</f>
        <v>673.38400000000001</v>
      </c>
      <c r="I70" s="33">
        <f>I71+I72</f>
        <v>0</v>
      </c>
      <c r="J70" s="33">
        <f>J71+J72</f>
        <v>673.38400000000001</v>
      </c>
      <c r="K70" s="33">
        <f>K71+K72</f>
        <v>0</v>
      </c>
      <c r="L70" s="33">
        <f>L71+L72</f>
        <v>673.38400000000001</v>
      </c>
    </row>
    <row r="71" spans="1:12" x14ac:dyDescent="0.25">
      <c r="A71" s="104" t="s">
        <v>116</v>
      </c>
      <c r="B71" s="37" t="s">
        <v>115</v>
      </c>
      <c r="C71" s="38" t="s">
        <v>4</v>
      </c>
      <c r="D71" s="38" t="s">
        <v>112</v>
      </c>
      <c r="E71" s="23" t="s">
        <v>247</v>
      </c>
      <c r="F71" s="23" t="s">
        <v>85</v>
      </c>
      <c r="G71" s="23" t="s">
        <v>86</v>
      </c>
      <c r="H71" s="22">
        <v>517.19200000000001</v>
      </c>
      <c r="I71" s="39">
        <v>0</v>
      </c>
      <c r="J71" s="39">
        <f t="shared" ref="J71:J72" si="32">H71+I71</f>
        <v>517.19200000000001</v>
      </c>
      <c r="K71" s="39">
        <v>0</v>
      </c>
      <c r="L71" s="39">
        <f t="shared" ref="L71:L72" si="33">J71+K71</f>
        <v>517.19200000000001</v>
      </c>
    </row>
    <row r="72" spans="1:12" x14ac:dyDescent="0.25">
      <c r="A72" s="104"/>
      <c r="B72" s="37" t="s">
        <v>115</v>
      </c>
      <c r="C72" s="38" t="s">
        <v>4</v>
      </c>
      <c r="D72" s="38" t="s">
        <v>112</v>
      </c>
      <c r="E72" s="23" t="s">
        <v>247</v>
      </c>
      <c r="F72" s="23" t="s">
        <v>87</v>
      </c>
      <c r="G72" s="23" t="s">
        <v>88</v>
      </c>
      <c r="H72" s="22">
        <v>156.19200000000001</v>
      </c>
      <c r="I72" s="39">
        <v>0</v>
      </c>
      <c r="J72" s="39">
        <f t="shared" si="32"/>
        <v>156.19200000000001</v>
      </c>
      <c r="K72" s="39">
        <v>0</v>
      </c>
      <c r="L72" s="39">
        <f t="shared" si="33"/>
        <v>156.19200000000001</v>
      </c>
    </row>
    <row r="73" spans="1:12" x14ac:dyDescent="0.25">
      <c r="A73" s="30" t="s">
        <v>233</v>
      </c>
      <c r="B73" s="31"/>
      <c r="C73" s="36" t="s">
        <v>4</v>
      </c>
      <c r="D73" s="36" t="s">
        <v>117</v>
      </c>
      <c r="E73" s="36" t="s">
        <v>156</v>
      </c>
      <c r="F73" s="36"/>
      <c r="G73" s="36"/>
      <c r="H73" s="33">
        <f t="shared" ref="H73:L74" si="34">H74</f>
        <v>4148.3999999999996</v>
      </c>
      <c r="I73" s="33">
        <f t="shared" si="34"/>
        <v>-500</v>
      </c>
      <c r="J73" s="33">
        <f t="shared" si="34"/>
        <v>3648.3999999999996</v>
      </c>
      <c r="K73" s="33">
        <f t="shared" si="34"/>
        <v>-2226.17</v>
      </c>
      <c r="L73" s="33">
        <f t="shared" si="34"/>
        <v>1422.2299999999996</v>
      </c>
    </row>
    <row r="74" spans="1:12" x14ac:dyDescent="0.25">
      <c r="A74" s="30" t="s">
        <v>118</v>
      </c>
      <c r="B74" s="31"/>
      <c r="C74" s="36" t="s">
        <v>4</v>
      </c>
      <c r="D74" s="36" t="s">
        <v>117</v>
      </c>
      <c r="E74" s="36"/>
      <c r="F74" s="36"/>
      <c r="G74" s="36"/>
      <c r="H74" s="33">
        <f t="shared" si="34"/>
        <v>4148.3999999999996</v>
      </c>
      <c r="I74" s="33">
        <f t="shared" si="34"/>
        <v>-500</v>
      </c>
      <c r="J74" s="33">
        <f t="shared" si="34"/>
        <v>3648.3999999999996</v>
      </c>
      <c r="K74" s="33">
        <f t="shared" si="34"/>
        <v>-2226.17</v>
      </c>
      <c r="L74" s="33">
        <f t="shared" si="34"/>
        <v>1422.2299999999996</v>
      </c>
    </row>
    <row r="75" spans="1:12" x14ac:dyDescent="0.25">
      <c r="A75" s="41" t="s">
        <v>118</v>
      </c>
      <c r="B75" s="37" t="s">
        <v>3</v>
      </c>
      <c r="C75" s="38" t="s">
        <v>4</v>
      </c>
      <c r="D75" s="38" t="s">
        <v>117</v>
      </c>
      <c r="E75" s="23" t="s">
        <v>329</v>
      </c>
      <c r="F75" s="23" t="s">
        <v>119</v>
      </c>
      <c r="G75" s="23" t="s">
        <v>240</v>
      </c>
      <c r="H75" s="22">
        <v>4148.3999999999996</v>
      </c>
      <c r="I75" s="39">
        <v>-500</v>
      </c>
      <c r="J75" s="39">
        <f>H75+I75</f>
        <v>3648.3999999999996</v>
      </c>
      <c r="K75" s="39">
        <v>-2226.17</v>
      </c>
      <c r="L75" s="39">
        <f>J75+K75</f>
        <v>1422.2299999999996</v>
      </c>
    </row>
    <row r="76" spans="1:12" x14ac:dyDescent="0.25">
      <c r="A76" s="30" t="s">
        <v>232</v>
      </c>
      <c r="B76" s="31"/>
      <c r="C76" s="36" t="s">
        <v>4</v>
      </c>
      <c r="D76" s="36" t="s">
        <v>120</v>
      </c>
      <c r="E76" s="36" t="s">
        <v>156</v>
      </c>
      <c r="F76" s="36"/>
      <c r="G76" s="36"/>
      <c r="H76" s="33">
        <f>H77+H81+H86+H84</f>
        <v>11486.244000000001</v>
      </c>
      <c r="I76" s="33">
        <f t="shared" ref="I76:J76" si="35">I77+I81+I86+I84</f>
        <v>3059.4110000000001</v>
      </c>
      <c r="J76" s="33">
        <f t="shared" si="35"/>
        <v>14545.655000000001</v>
      </c>
      <c r="K76" s="33">
        <f t="shared" ref="K76:L76" si="36">K77+K81+K86+K84</f>
        <v>-210.786</v>
      </c>
      <c r="L76" s="33">
        <f t="shared" si="36"/>
        <v>14334.869000000001</v>
      </c>
    </row>
    <row r="77" spans="1:12" x14ac:dyDescent="0.25">
      <c r="A77" s="104" t="s">
        <v>121</v>
      </c>
      <c r="B77" s="31"/>
      <c r="C77" s="36" t="s">
        <v>4</v>
      </c>
      <c r="D77" s="36" t="s">
        <v>120</v>
      </c>
      <c r="E77" s="36"/>
      <c r="F77" s="36"/>
      <c r="G77" s="36"/>
      <c r="H77" s="33">
        <f>H78+H79+H80</f>
        <v>252</v>
      </c>
      <c r="I77" s="33">
        <f t="shared" ref="I77:J77" si="37">I78+I79+I80</f>
        <v>0</v>
      </c>
      <c r="J77" s="33">
        <f t="shared" si="37"/>
        <v>252</v>
      </c>
      <c r="K77" s="33">
        <f t="shared" ref="K77:L77" si="38">K78+K79+K80</f>
        <v>0</v>
      </c>
      <c r="L77" s="33">
        <f t="shared" si="38"/>
        <v>252</v>
      </c>
    </row>
    <row r="78" spans="1:12" x14ac:dyDescent="0.25">
      <c r="A78" s="104"/>
      <c r="B78" s="37" t="s">
        <v>3</v>
      </c>
      <c r="C78" s="38" t="s">
        <v>4</v>
      </c>
      <c r="D78" s="38" t="s">
        <v>120</v>
      </c>
      <c r="E78" s="23" t="s">
        <v>330</v>
      </c>
      <c r="F78" s="23" t="s">
        <v>95</v>
      </c>
      <c r="G78" s="23" t="s">
        <v>103</v>
      </c>
      <c r="H78" s="22">
        <v>10</v>
      </c>
      <c r="I78" s="39">
        <v>0</v>
      </c>
      <c r="J78" s="39">
        <f t="shared" ref="J78:J80" si="39">H78+I78</f>
        <v>10</v>
      </c>
      <c r="K78" s="39">
        <v>0</v>
      </c>
      <c r="L78" s="39">
        <f t="shared" ref="L78:L80" si="40">J78+K78</f>
        <v>10</v>
      </c>
    </row>
    <row r="79" spans="1:12" x14ac:dyDescent="0.25">
      <c r="A79" s="104"/>
      <c r="B79" s="37" t="s">
        <v>3</v>
      </c>
      <c r="C79" s="38" t="s">
        <v>4</v>
      </c>
      <c r="D79" s="38" t="s">
        <v>120</v>
      </c>
      <c r="E79" s="23" t="s">
        <v>331</v>
      </c>
      <c r="F79" s="23" t="s">
        <v>95</v>
      </c>
      <c r="G79" s="23" t="s">
        <v>97</v>
      </c>
      <c r="H79" s="22">
        <v>204.94</v>
      </c>
      <c r="I79" s="39">
        <v>0</v>
      </c>
      <c r="J79" s="39">
        <f t="shared" si="39"/>
        <v>204.94</v>
      </c>
      <c r="K79" s="39">
        <v>0</v>
      </c>
      <c r="L79" s="39">
        <f t="shared" si="40"/>
        <v>204.94</v>
      </c>
    </row>
    <row r="80" spans="1:12" x14ac:dyDescent="0.25">
      <c r="A80" s="104"/>
      <c r="B80" s="37" t="s">
        <v>3</v>
      </c>
      <c r="C80" s="38" t="s">
        <v>4</v>
      </c>
      <c r="D80" s="38" t="s">
        <v>120</v>
      </c>
      <c r="E80" s="23" t="s">
        <v>332</v>
      </c>
      <c r="F80" s="23" t="s">
        <v>95</v>
      </c>
      <c r="G80" s="23" t="s">
        <v>99</v>
      </c>
      <c r="H80" s="22">
        <v>37.06</v>
      </c>
      <c r="I80" s="39">
        <v>0</v>
      </c>
      <c r="J80" s="39">
        <f t="shared" si="39"/>
        <v>37.06</v>
      </c>
      <c r="K80" s="39">
        <v>0</v>
      </c>
      <c r="L80" s="39">
        <f t="shared" si="40"/>
        <v>37.06</v>
      </c>
    </row>
    <row r="81" spans="1:12" x14ac:dyDescent="0.25">
      <c r="A81" s="30" t="s">
        <v>232</v>
      </c>
      <c r="B81" s="31"/>
      <c r="C81" s="36" t="s">
        <v>4</v>
      </c>
      <c r="D81" s="36" t="s">
        <v>120</v>
      </c>
      <c r="E81" s="36"/>
      <c r="F81" s="36"/>
      <c r="G81" s="36"/>
      <c r="H81" s="33">
        <f>H82+H83</f>
        <v>242</v>
      </c>
      <c r="I81" s="33">
        <f t="shared" ref="I81:L81" si="41">I82+I83</f>
        <v>500</v>
      </c>
      <c r="J81" s="33">
        <f t="shared" si="41"/>
        <v>742</v>
      </c>
      <c r="K81" s="33">
        <f t="shared" si="41"/>
        <v>-242</v>
      </c>
      <c r="L81" s="33">
        <f t="shared" si="41"/>
        <v>500</v>
      </c>
    </row>
    <row r="82" spans="1:12" x14ac:dyDescent="0.25">
      <c r="A82" s="41"/>
      <c r="B82" s="37" t="s">
        <v>3</v>
      </c>
      <c r="C82" s="38" t="s">
        <v>4</v>
      </c>
      <c r="D82" s="38" t="s">
        <v>120</v>
      </c>
      <c r="E82" s="23" t="s">
        <v>333</v>
      </c>
      <c r="F82" s="23" t="s">
        <v>95</v>
      </c>
      <c r="G82" s="23" t="s">
        <v>240</v>
      </c>
      <c r="H82" s="22">
        <v>242</v>
      </c>
      <c r="I82" s="39">
        <v>0</v>
      </c>
      <c r="J82" s="39">
        <f>H82+I82</f>
        <v>242</v>
      </c>
      <c r="K82" s="39">
        <v>-242</v>
      </c>
      <c r="L82" s="39">
        <f>J82+K82</f>
        <v>0</v>
      </c>
    </row>
    <row r="83" spans="1:12" x14ac:dyDescent="0.25">
      <c r="A83" s="82" t="s">
        <v>118</v>
      </c>
      <c r="B83" s="37" t="s">
        <v>3</v>
      </c>
      <c r="C83" s="38" t="s">
        <v>4</v>
      </c>
      <c r="D83" s="38" t="s">
        <v>120</v>
      </c>
      <c r="E83" s="23" t="s">
        <v>329</v>
      </c>
      <c r="F83" s="23">
        <v>244</v>
      </c>
      <c r="G83" s="23" t="s">
        <v>240</v>
      </c>
      <c r="H83" s="22">
        <v>0</v>
      </c>
      <c r="I83" s="39">
        <v>500</v>
      </c>
      <c r="J83" s="39">
        <f>H83+I83</f>
        <v>500</v>
      </c>
      <c r="K83" s="39">
        <v>0</v>
      </c>
      <c r="L83" s="39">
        <f>J83+K83</f>
        <v>500</v>
      </c>
    </row>
    <row r="84" spans="1:12" x14ac:dyDescent="0.25">
      <c r="A84" s="52" t="s">
        <v>150</v>
      </c>
      <c r="B84" s="31"/>
      <c r="C84" s="36" t="s">
        <v>4</v>
      </c>
      <c r="D84" s="36" t="s">
        <v>120</v>
      </c>
      <c r="E84" s="36"/>
      <c r="F84" s="36"/>
      <c r="G84" s="36"/>
      <c r="H84" s="33">
        <f>H85</f>
        <v>0</v>
      </c>
      <c r="I84" s="33">
        <f>I85</f>
        <v>2559.4110000000001</v>
      </c>
      <c r="J84" s="33">
        <f>J85</f>
        <v>2559.4110000000001</v>
      </c>
      <c r="K84" s="33">
        <f>K85</f>
        <v>0</v>
      </c>
      <c r="L84" s="33">
        <f>L85</f>
        <v>2559.4110000000001</v>
      </c>
    </row>
    <row r="85" spans="1:12" x14ac:dyDescent="0.25">
      <c r="A85" s="78" t="s">
        <v>414</v>
      </c>
      <c r="B85" s="42" t="s">
        <v>3</v>
      </c>
      <c r="C85" s="38" t="s">
        <v>4</v>
      </c>
      <c r="D85" s="38" t="s">
        <v>120</v>
      </c>
      <c r="E85" s="23">
        <v>9982429901</v>
      </c>
      <c r="F85" s="23" t="s">
        <v>151</v>
      </c>
      <c r="G85" s="23" t="s">
        <v>138</v>
      </c>
      <c r="H85" s="22">
        <v>0</v>
      </c>
      <c r="I85" s="39">
        <v>2559.4110000000001</v>
      </c>
      <c r="J85" s="39">
        <f>H85+I85</f>
        <v>2559.4110000000001</v>
      </c>
      <c r="K85" s="39">
        <v>0</v>
      </c>
      <c r="L85" s="39">
        <f>J85+K85</f>
        <v>2559.4110000000001</v>
      </c>
    </row>
    <row r="86" spans="1:12" x14ac:dyDescent="0.25">
      <c r="A86" s="30" t="s">
        <v>122</v>
      </c>
      <c r="B86" s="31"/>
      <c r="C86" s="36" t="s">
        <v>4</v>
      </c>
      <c r="D86" s="36" t="s">
        <v>120</v>
      </c>
      <c r="E86" s="36"/>
      <c r="F86" s="36"/>
      <c r="G86" s="36"/>
      <c r="H86" s="33">
        <f>H87+H88+H89+H90+H91+H92+H93</f>
        <v>10992.244000000001</v>
      </c>
      <c r="I86" s="33">
        <f t="shared" ref="I86:J86" si="42">I87+I88+I89+I90+I91+I92+I93</f>
        <v>0</v>
      </c>
      <c r="J86" s="33">
        <f t="shared" si="42"/>
        <v>10992.244000000001</v>
      </c>
      <c r="K86" s="33">
        <f t="shared" ref="K86:L86" si="43">K87+K88+K89+K90+K91+K92+K93</f>
        <v>31.213999999999999</v>
      </c>
      <c r="L86" s="33">
        <f t="shared" si="43"/>
        <v>11023.458000000001</v>
      </c>
    </row>
    <row r="87" spans="1:12" x14ac:dyDescent="0.25">
      <c r="A87" s="104" t="s">
        <v>122</v>
      </c>
      <c r="B87" s="42" t="s">
        <v>123</v>
      </c>
      <c r="C87" s="38" t="s">
        <v>4</v>
      </c>
      <c r="D87" s="38" t="s">
        <v>120</v>
      </c>
      <c r="E87" s="23" t="s">
        <v>252</v>
      </c>
      <c r="F87" s="23" t="s">
        <v>124</v>
      </c>
      <c r="G87" s="23" t="s">
        <v>86</v>
      </c>
      <c r="H87" s="22">
        <v>7560.7560000000003</v>
      </c>
      <c r="I87" s="39">
        <v>0</v>
      </c>
      <c r="J87" s="39">
        <f t="shared" ref="J87:J93" si="44">H87+I87</f>
        <v>7560.7560000000003</v>
      </c>
      <c r="K87" s="39">
        <v>0</v>
      </c>
      <c r="L87" s="39">
        <f t="shared" ref="L87:L93" si="45">J87+K87</f>
        <v>7560.7560000000003</v>
      </c>
    </row>
    <row r="88" spans="1:12" x14ac:dyDescent="0.25">
      <c r="A88" s="104"/>
      <c r="B88" s="42" t="s">
        <v>123</v>
      </c>
      <c r="C88" s="38" t="s">
        <v>4</v>
      </c>
      <c r="D88" s="38" t="s">
        <v>120</v>
      </c>
      <c r="E88" s="23" t="s">
        <v>252</v>
      </c>
      <c r="F88" s="23" t="s">
        <v>125</v>
      </c>
      <c r="G88" s="23" t="s">
        <v>88</v>
      </c>
      <c r="H88" s="22">
        <v>2283.348</v>
      </c>
      <c r="I88" s="39">
        <v>0</v>
      </c>
      <c r="J88" s="39">
        <f t="shared" si="44"/>
        <v>2283.348</v>
      </c>
      <c r="K88" s="39">
        <v>0</v>
      </c>
      <c r="L88" s="39">
        <f t="shared" si="45"/>
        <v>2283.348</v>
      </c>
    </row>
    <row r="89" spans="1:12" x14ac:dyDescent="0.25">
      <c r="A89" s="104"/>
      <c r="B89" s="42" t="s">
        <v>123</v>
      </c>
      <c r="C89" s="38" t="s">
        <v>4</v>
      </c>
      <c r="D89" s="38" t="s">
        <v>120</v>
      </c>
      <c r="E89" s="23" t="s">
        <v>253</v>
      </c>
      <c r="F89" s="23" t="s">
        <v>93</v>
      </c>
      <c r="G89" s="23" t="s">
        <v>94</v>
      </c>
      <c r="H89" s="22">
        <v>22.08</v>
      </c>
      <c r="I89" s="39">
        <v>0</v>
      </c>
      <c r="J89" s="39">
        <f t="shared" si="44"/>
        <v>22.08</v>
      </c>
      <c r="K89" s="39">
        <v>0</v>
      </c>
      <c r="L89" s="39">
        <f t="shared" si="45"/>
        <v>22.08</v>
      </c>
    </row>
    <row r="90" spans="1:12" x14ac:dyDescent="0.25">
      <c r="A90" s="104"/>
      <c r="B90" s="42" t="s">
        <v>123</v>
      </c>
      <c r="C90" s="38" t="s">
        <v>4</v>
      </c>
      <c r="D90" s="38" t="s">
        <v>120</v>
      </c>
      <c r="E90" s="23" t="s">
        <v>254</v>
      </c>
      <c r="F90" s="23" t="s">
        <v>95</v>
      </c>
      <c r="G90" s="23" t="s">
        <v>102</v>
      </c>
      <c r="H90" s="22">
        <v>255.7</v>
      </c>
      <c r="I90" s="39">
        <v>0</v>
      </c>
      <c r="J90" s="39">
        <f t="shared" si="44"/>
        <v>255.7</v>
      </c>
      <c r="K90" s="39">
        <v>0</v>
      </c>
      <c r="L90" s="39">
        <f t="shared" si="45"/>
        <v>255.7</v>
      </c>
    </row>
    <row r="91" spans="1:12" x14ac:dyDescent="0.25">
      <c r="A91" s="104"/>
      <c r="B91" s="42" t="s">
        <v>123</v>
      </c>
      <c r="C91" s="38" t="s">
        <v>4</v>
      </c>
      <c r="D91" s="38" t="s">
        <v>120</v>
      </c>
      <c r="E91" s="23" t="s">
        <v>255</v>
      </c>
      <c r="F91" s="23" t="s">
        <v>95</v>
      </c>
      <c r="G91" s="23" t="s">
        <v>97</v>
      </c>
      <c r="H91" s="22">
        <v>42.2</v>
      </c>
      <c r="I91" s="39">
        <v>0</v>
      </c>
      <c r="J91" s="39">
        <f t="shared" si="44"/>
        <v>42.2</v>
      </c>
      <c r="K91" s="39">
        <v>0</v>
      </c>
      <c r="L91" s="39">
        <f t="shared" si="45"/>
        <v>42.2</v>
      </c>
    </row>
    <row r="92" spans="1:12" x14ac:dyDescent="0.25">
      <c r="A92" s="104"/>
      <c r="B92" s="42" t="s">
        <v>123</v>
      </c>
      <c r="C92" s="38" t="s">
        <v>4</v>
      </c>
      <c r="D92" s="38" t="s">
        <v>120</v>
      </c>
      <c r="E92" s="23" t="s">
        <v>256</v>
      </c>
      <c r="F92" s="23" t="s">
        <v>95</v>
      </c>
      <c r="G92" s="23" t="s">
        <v>98</v>
      </c>
      <c r="H92" s="22">
        <v>677.5</v>
      </c>
      <c r="I92" s="39">
        <v>0</v>
      </c>
      <c r="J92" s="39">
        <f t="shared" si="44"/>
        <v>677.5</v>
      </c>
      <c r="K92" s="39">
        <v>0</v>
      </c>
      <c r="L92" s="39">
        <f t="shared" si="45"/>
        <v>677.5</v>
      </c>
    </row>
    <row r="93" spans="1:12" x14ac:dyDescent="0.25">
      <c r="A93" s="104"/>
      <c r="B93" s="42" t="s">
        <v>123</v>
      </c>
      <c r="C93" s="38" t="s">
        <v>4</v>
      </c>
      <c r="D93" s="38" t="s">
        <v>120</v>
      </c>
      <c r="E93" s="23" t="s">
        <v>257</v>
      </c>
      <c r="F93" s="23" t="s">
        <v>95</v>
      </c>
      <c r="G93" s="23" t="s">
        <v>99</v>
      </c>
      <c r="H93" s="22">
        <v>150.66</v>
      </c>
      <c r="I93" s="39">
        <v>0</v>
      </c>
      <c r="J93" s="39">
        <f t="shared" si="44"/>
        <v>150.66</v>
      </c>
      <c r="K93" s="39">
        <v>31.213999999999999</v>
      </c>
      <c r="L93" s="39">
        <f t="shared" si="45"/>
        <v>181.874</v>
      </c>
    </row>
    <row r="94" spans="1:12" x14ac:dyDescent="0.25">
      <c r="A94" s="34" t="s">
        <v>230</v>
      </c>
      <c r="B94" s="35"/>
      <c r="C94" s="36" t="s">
        <v>83</v>
      </c>
      <c r="D94" s="36" t="s">
        <v>6</v>
      </c>
      <c r="E94" s="36"/>
      <c r="F94" s="36"/>
      <c r="G94" s="36"/>
      <c r="H94" s="33">
        <f>H95</f>
        <v>2637</v>
      </c>
      <c r="I94" s="33">
        <f t="shared" ref="I94:L94" si="46">I95</f>
        <v>0</v>
      </c>
      <c r="J94" s="33">
        <f t="shared" si="46"/>
        <v>2637</v>
      </c>
      <c r="K94" s="33">
        <f t="shared" si="46"/>
        <v>0</v>
      </c>
      <c r="L94" s="33">
        <f t="shared" si="46"/>
        <v>2637</v>
      </c>
    </row>
    <row r="95" spans="1:12" x14ac:dyDescent="0.25">
      <c r="A95" s="30" t="s">
        <v>231</v>
      </c>
      <c r="B95" s="31"/>
      <c r="C95" s="36" t="s">
        <v>83</v>
      </c>
      <c r="D95" s="36" t="s">
        <v>8</v>
      </c>
      <c r="E95" s="36" t="s">
        <v>156</v>
      </c>
      <c r="F95" s="36"/>
      <c r="G95" s="36"/>
      <c r="H95" s="33">
        <f t="shared" ref="H95:L95" si="47">H96</f>
        <v>2637</v>
      </c>
      <c r="I95" s="33">
        <f t="shared" si="47"/>
        <v>0</v>
      </c>
      <c r="J95" s="33">
        <f t="shared" si="47"/>
        <v>2637</v>
      </c>
      <c r="K95" s="33">
        <f t="shared" si="47"/>
        <v>0</v>
      </c>
      <c r="L95" s="33">
        <f t="shared" si="47"/>
        <v>2637</v>
      </c>
    </row>
    <row r="96" spans="1:12" x14ac:dyDescent="0.25">
      <c r="A96" s="41" t="s">
        <v>126</v>
      </c>
      <c r="B96" s="37" t="s">
        <v>3</v>
      </c>
      <c r="C96" s="38" t="s">
        <v>83</v>
      </c>
      <c r="D96" s="38" t="s">
        <v>8</v>
      </c>
      <c r="E96" s="23" t="s">
        <v>334</v>
      </c>
      <c r="F96" s="23" t="s">
        <v>127</v>
      </c>
      <c r="G96" s="23" t="s">
        <v>128</v>
      </c>
      <c r="H96" s="22">
        <v>2637</v>
      </c>
      <c r="I96" s="39">
        <v>0</v>
      </c>
      <c r="J96" s="39">
        <f>H96+I96</f>
        <v>2637</v>
      </c>
      <c r="K96" s="39">
        <v>0</v>
      </c>
      <c r="L96" s="39">
        <f>J96+K96</f>
        <v>2637</v>
      </c>
    </row>
    <row r="97" spans="1:12" ht="28.5" x14ac:dyDescent="0.25">
      <c r="A97" s="34" t="s">
        <v>229</v>
      </c>
      <c r="B97" s="35"/>
      <c r="C97" s="36" t="s">
        <v>8</v>
      </c>
      <c r="D97" s="36" t="s">
        <v>6</v>
      </c>
      <c r="E97" s="36"/>
      <c r="F97" s="36"/>
      <c r="G97" s="36"/>
      <c r="H97" s="33">
        <f>H98+H106+H109</f>
        <v>4251.9809999999998</v>
      </c>
      <c r="I97" s="33">
        <f>I98+I106+I109</f>
        <v>0</v>
      </c>
      <c r="J97" s="33">
        <f>J98+J106+J109</f>
        <v>4251.9809999999998</v>
      </c>
      <c r="K97" s="33">
        <f>K98+K106+K109</f>
        <v>-1065</v>
      </c>
      <c r="L97" s="33">
        <f>L98+L106+L109</f>
        <v>3186.9809999999998</v>
      </c>
    </row>
    <row r="98" spans="1:12" x14ac:dyDescent="0.25">
      <c r="A98" s="30" t="s">
        <v>228</v>
      </c>
      <c r="B98" s="31"/>
      <c r="C98" s="36" t="s">
        <v>8</v>
      </c>
      <c r="D98" s="36" t="s">
        <v>100</v>
      </c>
      <c r="E98" s="36" t="s">
        <v>156</v>
      </c>
      <c r="F98" s="36"/>
      <c r="G98" s="36"/>
      <c r="H98" s="33">
        <f>H99+H100+H101+H102+H103+H104+H105</f>
        <v>1966.3</v>
      </c>
      <c r="I98" s="33">
        <f t="shared" ref="I98:J98" si="48">I99+I100+I101+I102+I103+I104+I105</f>
        <v>0</v>
      </c>
      <c r="J98" s="33">
        <f t="shared" si="48"/>
        <v>1966.3</v>
      </c>
      <c r="K98" s="33">
        <f t="shared" ref="K98:L98" si="49">K99+K100+K101+K102+K103+K104+K105</f>
        <v>0</v>
      </c>
      <c r="L98" s="33">
        <f t="shared" si="49"/>
        <v>1966.3</v>
      </c>
    </row>
    <row r="99" spans="1:12" x14ac:dyDescent="0.25">
      <c r="A99" s="104" t="s">
        <v>129</v>
      </c>
      <c r="B99" s="37" t="s">
        <v>3</v>
      </c>
      <c r="C99" s="38" t="s">
        <v>8</v>
      </c>
      <c r="D99" s="38" t="s">
        <v>100</v>
      </c>
      <c r="E99" s="23" t="s">
        <v>335</v>
      </c>
      <c r="F99" s="23" t="s">
        <v>85</v>
      </c>
      <c r="G99" s="23" t="s">
        <v>86</v>
      </c>
      <c r="H99" s="22">
        <v>409.15699999999998</v>
      </c>
      <c r="I99" s="39">
        <v>0</v>
      </c>
      <c r="J99" s="39">
        <f t="shared" ref="J99:J105" si="50">H99+I99</f>
        <v>409.15699999999998</v>
      </c>
      <c r="K99" s="39">
        <v>0</v>
      </c>
      <c r="L99" s="39">
        <f t="shared" ref="L99:L105" si="51">J99+K99</f>
        <v>409.15699999999998</v>
      </c>
    </row>
    <row r="100" spans="1:12" x14ac:dyDescent="0.25">
      <c r="A100" s="104"/>
      <c r="B100" s="37" t="s">
        <v>3</v>
      </c>
      <c r="C100" s="38" t="s">
        <v>8</v>
      </c>
      <c r="D100" s="38" t="s">
        <v>100</v>
      </c>
      <c r="E100" s="23" t="s">
        <v>335</v>
      </c>
      <c r="F100" s="23" t="s">
        <v>87</v>
      </c>
      <c r="G100" s="23" t="s">
        <v>88</v>
      </c>
      <c r="H100" s="22">
        <v>123.565</v>
      </c>
      <c r="I100" s="39">
        <v>0</v>
      </c>
      <c r="J100" s="39">
        <f t="shared" si="50"/>
        <v>123.565</v>
      </c>
      <c r="K100" s="39">
        <v>0</v>
      </c>
      <c r="L100" s="39">
        <f t="shared" si="51"/>
        <v>123.565</v>
      </c>
    </row>
    <row r="101" spans="1:12" x14ac:dyDescent="0.25">
      <c r="A101" s="104"/>
      <c r="B101" s="37" t="s">
        <v>3</v>
      </c>
      <c r="C101" s="38" t="s">
        <v>8</v>
      </c>
      <c r="D101" s="38" t="s">
        <v>100</v>
      </c>
      <c r="E101" s="23" t="s">
        <v>336</v>
      </c>
      <c r="F101" s="23" t="s">
        <v>91</v>
      </c>
      <c r="G101" s="23" t="s">
        <v>92</v>
      </c>
      <c r="H101" s="22">
        <v>4.8</v>
      </c>
      <c r="I101" s="39">
        <v>0</v>
      </c>
      <c r="J101" s="39">
        <f t="shared" si="50"/>
        <v>4.8</v>
      </c>
      <c r="K101" s="39">
        <v>0</v>
      </c>
      <c r="L101" s="39">
        <f t="shared" si="51"/>
        <v>4.8</v>
      </c>
    </row>
    <row r="102" spans="1:12" x14ac:dyDescent="0.25">
      <c r="A102" s="104"/>
      <c r="B102" s="37" t="s">
        <v>3</v>
      </c>
      <c r="C102" s="38" t="s">
        <v>8</v>
      </c>
      <c r="D102" s="38" t="s">
        <v>100</v>
      </c>
      <c r="E102" s="23" t="s">
        <v>337</v>
      </c>
      <c r="F102" s="23" t="s">
        <v>95</v>
      </c>
      <c r="G102" s="23" t="s">
        <v>103</v>
      </c>
      <c r="H102" s="22">
        <v>8</v>
      </c>
      <c r="I102" s="39">
        <v>0</v>
      </c>
      <c r="J102" s="39">
        <f t="shared" si="50"/>
        <v>8</v>
      </c>
      <c r="K102" s="39">
        <v>0</v>
      </c>
      <c r="L102" s="39">
        <f t="shared" si="51"/>
        <v>8</v>
      </c>
    </row>
    <row r="103" spans="1:12" x14ac:dyDescent="0.25">
      <c r="A103" s="104"/>
      <c r="B103" s="37" t="s">
        <v>3</v>
      </c>
      <c r="C103" s="38" t="s">
        <v>8</v>
      </c>
      <c r="D103" s="38" t="s">
        <v>100</v>
      </c>
      <c r="E103" s="23" t="s">
        <v>338</v>
      </c>
      <c r="F103" s="23" t="s">
        <v>95</v>
      </c>
      <c r="G103" s="23" t="s">
        <v>97</v>
      </c>
      <c r="H103" s="22">
        <v>1130.5550000000001</v>
      </c>
      <c r="I103" s="39">
        <v>0</v>
      </c>
      <c r="J103" s="39">
        <f t="shared" si="50"/>
        <v>1130.5550000000001</v>
      </c>
      <c r="K103" s="39">
        <v>0</v>
      </c>
      <c r="L103" s="39">
        <f t="shared" si="51"/>
        <v>1130.5550000000001</v>
      </c>
    </row>
    <row r="104" spans="1:12" x14ac:dyDescent="0.25">
      <c r="A104" s="104"/>
      <c r="B104" s="37" t="s">
        <v>3</v>
      </c>
      <c r="C104" s="38" t="s">
        <v>8</v>
      </c>
      <c r="D104" s="38" t="s">
        <v>100</v>
      </c>
      <c r="E104" s="23" t="s">
        <v>339</v>
      </c>
      <c r="F104" s="23" t="s">
        <v>95</v>
      </c>
      <c r="G104" s="23" t="s">
        <v>98</v>
      </c>
      <c r="H104" s="22">
        <v>149.5</v>
      </c>
      <c r="I104" s="39">
        <v>0</v>
      </c>
      <c r="J104" s="39">
        <f t="shared" si="50"/>
        <v>149.5</v>
      </c>
      <c r="K104" s="39">
        <v>0</v>
      </c>
      <c r="L104" s="39">
        <f t="shared" si="51"/>
        <v>149.5</v>
      </c>
    </row>
    <row r="105" spans="1:12" x14ac:dyDescent="0.25">
      <c r="A105" s="104"/>
      <c r="B105" s="37" t="s">
        <v>3</v>
      </c>
      <c r="C105" s="38" t="s">
        <v>8</v>
      </c>
      <c r="D105" s="38" t="s">
        <v>100</v>
      </c>
      <c r="E105" s="23" t="s">
        <v>340</v>
      </c>
      <c r="F105" s="23" t="s">
        <v>95</v>
      </c>
      <c r="G105" s="23" t="s">
        <v>99</v>
      </c>
      <c r="H105" s="22">
        <v>140.72300000000001</v>
      </c>
      <c r="I105" s="39">
        <v>0</v>
      </c>
      <c r="J105" s="39">
        <f t="shared" si="50"/>
        <v>140.72300000000001</v>
      </c>
      <c r="K105" s="39">
        <v>0</v>
      </c>
      <c r="L105" s="39">
        <f t="shared" si="51"/>
        <v>140.72300000000001</v>
      </c>
    </row>
    <row r="106" spans="1:12" ht="28.5" x14ac:dyDescent="0.25">
      <c r="A106" s="30" t="s">
        <v>227</v>
      </c>
      <c r="B106" s="31"/>
      <c r="C106" s="36" t="s">
        <v>8</v>
      </c>
      <c r="D106" s="36" t="s">
        <v>130</v>
      </c>
      <c r="E106" s="36" t="s">
        <v>156</v>
      </c>
      <c r="F106" s="36"/>
      <c r="G106" s="36"/>
      <c r="H106" s="33">
        <f>H107+H108</f>
        <v>360.154</v>
      </c>
      <c r="I106" s="33">
        <f>I107+I108</f>
        <v>0</v>
      </c>
      <c r="J106" s="33">
        <f>J107+J108</f>
        <v>360.154</v>
      </c>
      <c r="K106" s="33">
        <f>K107+K108</f>
        <v>0</v>
      </c>
      <c r="L106" s="33">
        <f>L107+L108</f>
        <v>360.154</v>
      </c>
    </row>
    <row r="107" spans="1:12" x14ac:dyDescent="0.25">
      <c r="A107" s="104" t="s">
        <v>131</v>
      </c>
      <c r="B107" s="37" t="s">
        <v>3</v>
      </c>
      <c r="C107" s="38" t="s">
        <v>8</v>
      </c>
      <c r="D107" s="38" t="s">
        <v>130</v>
      </c>
      <c r="E107" s="23" t="s">
        <v>317</v>
      </c>
      <c r="F107" s="23" t="s">
        <v>85</v>
      </c>
      <c r="G107" s="23" t="s">
        <v>86</v>
      </c>
      <c r="H107" s="22">
        <v>276.61599999999999</v>
      </c>
      <c r="I107" s="39">
        <v>0</v>
      </c>
      <c r="J107" s="39">
        <f t="shared" ref="J107:J108" si="52">H107+I107</f>
        <v>276.61599999999999</v>
      </c>
      <c r="K107" s="39">
        <v>0</v>
      </c>
      <c r="L107" s="39">
        <f t="shared" ref="L107:L108" si="53">J107+K107</f>
        <v>276.61599999999999</v>
      </c>
    </row>
    <row r="108" spans="1:12" x14ac:dyDescent="0.25">
      <c r="A108" s="104"/>
      <c r="B108" s="37" t="s">
        <v>3</v>
      </c>
      <c r="C108" s="38" t="s">
        <v>8</v>
      </c>
      <c r="D108" s="38" t="s">
        <v>130</v>
      </c>
      <c r="E108" s="23" t="s">
        <v>317</v>
      </c>
      <c r="F108" s="23" t="s">
        <v>87</v>
      </c>
      <c r="G108" s="23" t="s">
        <v>88</v>
      </c>
      <c r="H108" s="22">
        <v>83.537999999999997</v>
      </c>
      <c r="I108" s="39">
        <v>0</v>
      </c>
      <c r="J108" s="39">
        <f t="shared" si="52"/>
        <v>83.537999999999997</v>
      </c>
      <c r="K108" s="39">
        <v>0</v>
      </c>
      <c r="L108" s="39">
        <f t="shared" si="53"/>
        <v>83.537999999999997</v>
      </c>
    </row>
    <row r="109" spans="1:12" ht="28.5" x14ac:dyDescent="0.25">
      <c r="A109" s="30" t="s">
        <v>226</v>
      </c>
      <c r="B109" s="31"/>
      <c r="C109" s="36" t="s">
        <v>8</v>
      </c>
      <c r="D109" s="36" t="s">
        <v>132</v>
      </c>
      <c r="E109" s="36" t="s">
        <v>156</v>
      </c>
      <c r="F109" s="36"/>
      <c r="G109" s="36"/>
      <c r="H109" s="33">
        <f>H110+H111+H112</f>
        <v>1925.527</v>
      </c>
      <c r="I109" s="33">
        <f t="shared" ref="I109:J109" si="54">I110+I111+I112</f>
        <v>0</v>
      </c>
      <c r="J109" s="33">
        <f t="shared" si="54"/>
        <v>1925.527</v>
      </c>
      <c r="K109" s="33">
        <f t="shared" ref="K109:L109" si="55">K110+K111+K112</f>
        <v>-1065</v>
      </c>
      <c r="L109" s="33">
        <f t="shared" si="55"/>
        <v>860.52700000000004</v>
      </c>
    </row>
    <row r="110" spans="1:12" x14ac:dyDescent="0.25">
      <c r="A110" s="104" t="s">
        <v>133</v>
      </c>
      <c r="B110" s="37" t="s">
        <v>3</v>
      </c>
      <c r="C110" s="38" t="s">
        <v>8</v>
      </c>
      <c r="D110" s="38" t="s">
        <v>132</v>
      </c>
      <c r="E110" s="23" t="s">
        <v>252</v>
      </c>
      <c r="F110" s="23" t="s">
        <v>124</v>
      </c>
      <c r="G110" s="23" t="s">
        <v>86</v>
      </c>
      <c r="H110" s="22">
        <v>660.92700000000002</v>
      </c>
      <c r="I110" s="39">
        <v>0</v>
      </c>
      <c r="J110" s="39">
        <f t="shared" ref="J110:J112" si="56">H110+I110</f>
        <v>660.92700000000002</v>
      </c>
      <c r="K110" s="39">
        <v>0</v>
      </c>
      <c r="L110" s="39">
        <f t="shared" ref="L110:L112" si="57">J110+K110</f>
        <v>660.92700000000002</v>
      </c>
    </row>
    <row r="111" spans="1:12" x14ac:dyDescent="0.25">
      <c r="A111" s="104"/>
      <c r="B111" s="37" t="s">
        <v>3</v>
      </c>
      <c r="C111" s="38" t="s">
        <v>8</v>
      </c>
      <c r="D111" s="38" t="s">
        <v>132</v>
      </c>
      <c r="E111" s="23" t="s">
        <v>252</v>
      </c>
      <c r="F111" s="23" t="s">
        <v>125</v>
      </c>
      <c r="G111" s="23" t="s">
        <v>88</v>
      </c>
      <c r="H111" s="22">
        <v>199.6</v>
      </c>
      <c r="I111" s="39">
        <v>0</v>
      </c>
      <c r="J111" s="39">
        <f t="shared" si="56"/>
        <v>199.6</v>
      </c>
      <c r="K111" s="39">
        <v>0</v>
      </c>
      <c r="L111" s="39">
        <f t="shared" si="57"/>
        <v>199.6</v>
      </c>
    </row>
    <row r="112" spans="1:12" x14ac:dyDescent="0.25">
      <c r="A112" s="104"/>
      <c r="B112" s="37" t="s">
        <v>3</v>
      </c>
      <c r="C112" s="38" t="s">
        <v>8</v>
      </c>
      <c r="D112" s="38" t="s">
        <v>132</v>
      </c>
      <c r="E112" s="23" t="s">
        <v>333</v>
      </c>
      <c r="F112" s="23" t="s">
        <v>95</v>
      </c>
      <c r="G112" s="23" t="s">
        <v>240</v>
      </c>
      <c r="H112" s="22">
        <v>1065</v>
      </c>
      <c r="I112" s="39">
        <v>0</v>
      </c>
      <c r="J112" s="39">
        <f t="shared" si="56"/>
        <v>1065</v>
      </c>
      <c r="K112" s="39">
        <v>-1065</v>
      </c>
      <c r="L112" s="39">
        <f t="shared" si="57"/>
        <v>0</v>
      </c>
    </row>
    <row r="113" spans="1:12" x14ac:dyDescent="0.25">
      <c r="A113" s="34" t="s">
        <v>223</v>
      </c>
      <c r="B113" s="35"/>
      <c r="C113" s="36" t="s">
        <v>100</v>
      </c>
      <c r="D113" s="36" t="s">
        <v>6</v>
      </c>
      <c r="E113" s="36"/>
      <c r="F113" s="36"/>
      <c r="G113" s="36"/>
      <c r="H113" s="33">
        <f>H114+H117</f>
        <v>10628.562</v>
      </c>
      <c r="I113" s="33">
        <f>I114+I117</f>
        <v>-0.02</v>
      </c>
      <c r="J113" s="33">
        <f>J114+J117</f>
        <v>10628.541999999999</v>
      </c>
      <c r="K113" s="33">
        <f>K114+K117</f>
        <v>13545.386</v>
      </c>
      <c r="L113" s="33">
        <f>L114+L117</f>
        <v>24173.928</v>
      </c>
    </row>
    <row r="114" spans="1:12" x14ac:dyDescent="0.25">
      <c r="A114" s="30" t="s">
        <v>224</v>
      </c>
      <c r="B114" s="31"/>
      <c r="C114" s="36" t="s">
        <v>100</v>
      </c>
      <c r="D114" s="36" t="s">
        <v>5</v>
      </c>
      <c r="E114" s="36" t="s">
        <v>156</v>
      </c>
      <c r="F114" s="36"/>
      <c r="G114" s="36"/>
      <c r="H114" s="33">
        <f>H115+H116</f>
        <v>1988.0620000000001</v>
      </c>
      <c r="I114" s="33">
        <f>I115+I116</f>
        <v>0</v>
      </c>
      <c r="J114" s="33">
        <f>J115+J116</f>
        <v>1988.0620000000001</v>
      </c>
      <c r="K114" s="33">
        <f>K115+K116</f>
        <v>0</v>
      </c>
      <c r="L114" s="33">
        <f>L115+L116</f>
        <v>1988.0620000000001</v>
      </c>
    </row>
    <row r="115" spans="1:12" x14ac:dyDescent="0.25">
      <c r="A115" s="104" t="s">
        <v>134</v>
      </c>
      <c r="B115" s="37" t="s">
        <v>3</v>
      </c>
      <c r="C115" s="38" t="s">
        <v>100</v>
      </c>
      <c r="D115" s="38" t="s">
        <v>5</v>
      </c>
      <c r="E115" s="23" t="s">
        <v>317</v>
      </c>
      <c r="F115" s="23" t="s">
        <v>85</v>
      </c>
      <c r="G115" s="23" t="s">
        <v>86</v>
      </c>
      <c r="H115" s="22">
        <v>1526.9290000000001</v>
      </c>
      <c r="I115" s="39">
        <v>0</v>
      </c>
      <c r="J115" s="39">
        <f t="shared" ref="J115:J116" si="58">H115+I115</f>
        <v>1526.9290000000001</v>
      </c>
      <c r="K115" s="39">
        <v>0</v>
      </c>
      <c r="L115" s="39">
        <f t="shared" ref="L115:L116" si="59">J115+K115</f>
        <v>1526.9290000000001</v>
      </c>
    </row>
    <row r="116" spans="1:12" x14ac:dyDescent="0.25">
      <c r="A116" s="104"/>
      <c r="B116" s="37" t="s">
        <v>3</v>
      </c>
      <c r="C116" s="38" t="s">
        <v>100</v>
      </c>
      <c r="D116" s="38" t="s">
        <v>5</v>
      </c>
      <c r="E116" s="23" t="s">
        <v>317</v>
      </c>
      <c r="F116" s="23" t="s">
        <v>87</v>
      </c>
      <c r="G116" s="23" t="s">
        <v>88</v>
      </c>
      <c r="H116" s="22">
        <v>461.13299999999998</v>
      </c>
      <c r="I116" s="39">
        <v>0</v>
      </c>
      <c r="J116" s="39">
        <f t="shared" si="58"/>
        <v>461.13299999999998</v>
      </c>
      <c r="K116" s="39">
        <v>0</v>
      </c>
      <c r="L116" s="39">
        <f t="shared" si="59"/>
        <v>461.13299999999998</v>
      </c>
    </row>
    <row r="117" spans="1:12" x14ac:dyDescent="0.25">
      <c r="A117" s="30" t="s">
        <v>225</v>
      </c>
      <c r="B117" s="31"/>
      <c r="C117" s="36" t="s">
        <v>100</v>
      </c>
      <c r="D117" s="36" t="s">
        <v>130</v>
      </c>
      <c r="E117" s="36" t="s">
        <v>156</v>
      </c>
      <c r="F117" s="36"/>
      <c r="G117" s="36"/>
      <c r="H117" s="33">
        <f>H118</f>
        <v>8640.5</v>
      </c>
      <c r="I117" s="33">
        <f>I118</f>
        <v>-0.02</v>
      </c>
      <c r="J117" s="33">
        <f>J118+J119+J120+J121</f>
        <v>8640.48</v>
      </c>
      <c r="K117" s="33">
        <f t="shared" ref="K117:L117" si="60">K118+K119+K120+K121</f>
        <v>13545.386</v>
      </c>
      <c r="L117" s="33">
        <f t="shared" si="60"/>
        <v>22185.865999999998</v>
      </c>
    </row>
    <row r="118" spans="1:12" x14ac:dyDescent="0.25">
      <c r="A118" s="41" t="s">
        <v>135</v>
      </c>
      <c r="B118" s="37" t="s">
        <v>3</v>
      </c>
      <c r="C118" s="38" t="s">
        <v>100</v>
      </c>
      <c r="D118" s="38" t="s">
        <v>130</v>
      </c>
      <c r="E118" s="23">
        <v>1532220765</v>
      </c>
      <c r="F118" s="23" t="s">
        <v>136</v>
      </c>
      <c r="G118" s="23" t="s">
        <v>103</v>
      </c>
      <c r="H118" s="22">
        <v>8640.5</v>
      </c>
      <c r="I118" s="39">
        <v>-0.02</v>
      </c>
      <c r="J118" s="39">
        <f>H118+I118</f>
        <v>8640.48</v>
      </c>
      <c r="K118" s="39">
        <v>9855.902</v>
      </c>
      <c r="L118" s="39">
        <f>J118+K118</f>
        <v>18496.381999999998</v>
      </c>
    </row>
    <row r="119" spans="1:12" x14ac:dyDescent="0.25">
      <c r="A119" s="81" t="s">
        <v>441</v>
      </c>
      <c r="B119" s="37" t="s">
        <v>3</v>
      </c>
      <c r="C119" s="38" t="s">
        <v>100</v>
      </c>
      <c r="D119" s="38" t="s">
        <v>130</v>
      </c>
      <c r="E119" s="23">
        <v>1530053900</v>
      </c>
      <c r="F119" s="23">
        <v>244</v>
      </c>
      <c r="G119" s="23">
        <v>225</v>
      </c>
      <c r="H119" s="22">
        <v>0</v>
      </c>
      <c r="I119" s="39">
        <v>0</v>
      </c>
      <c r="J119" s="39">
        <v>0</v>
      </c>
      <c r="K119" s="39">
        <v>3574.8690000000001</v>
      </c>
      <c r="L119" s="39">
        <f>J119+K119</f>
        <v>3574.8690000000001</v>
      </c>
    </row>
    <row r="120" spans="1:12" x14ac:dyDescent="0.25">
      <c r="A120" s="81" t="s">
        <v>442</v>
      </c>
      <c r="B120" s="37" t="s">
        <v>3</v>
      </c>
      <c r="C120" s="38" t="s">
        <v>100</v>
      </c>
      <c r="D120" s="38" t="s">
        <v>130</v>
      </c>
      <c r="E120" s="23">
        <v>1530053900</v>
      </c>
      <c r="F120" s="23">
        <v>244</v>
      </c>
      <c r="G120" s="23">
        <v>225</v>
      </c>
      <c r="H120" s="22">
        <v>0</v>
      </c>
      <c r="I120" s="39">
        <v>0</v>
      </c>
      <c r="J120" s="39">
        <v>0</v>
      </c>
      <c r="K120" s="39">
        <v>104.61499999999999</v>
      </c>
      <c r="L120" s="39">
        <f>J120+K120</f>
        <v>104.61499999999999</v>
      </c>
    </row>
    <row r="121" spans="1:12" x14ac:dyDescent="0.25">
      <c r="A121" s="82" t="s">
        <v>456</v>
      </c>
      <c r="B121" s="37" t="s">
        <v>3</v>
      </c>
      <c r="C121" s="38" t="s">
        <v>100</v>
      </c>
      <c r="D121" s="38" t="s">
        <v>130</v>
      </c>
      <c r="E121" s="23">
        <v>1532220766</v>
      </c>
      <c r="F121" s="23">
        <v>244</v>
      </c>
      <c r="G121" s="23">
        <v>226</v>
      </c>
      <c r="H121" s="22">
        <v>0</v>
      </c>
      <c r="I121" s="39">
        <v>0</v>
      </c>
      <c r="J121" s="39">
        <v>0</v>
      </c>
      <c r="K121" s="39">
        <v>10</v>
      </c>
      <c r="L121" s="39">
        <f>J121+K121</f>
        <v>10</v>
      </c>
    </row>
    <row r="122" spans="1:12" x14ac:dyDescent="0.25">
      <c r="A122" s="34" t="s">
        <v>220</v>
      </c>
      <c r="B122" s="35"/>
      <c r="C122" s="36" t="s">
        <v>5</v>
      </c>
      <c r="D122" s="36" t="s">
        <v>6</v>
      </c>
      <c r="E122" s="36"/>
      <c r="F122" s="36"/>
      <c r="G122" s="36"/>
      <c r="H122" s="33">
        <f>H123+H128</f>
        <v>5818.5479999999998</v>
      </c>
      <c r="I122" s="33">
        <f t="shared" ref="I122" si="61">I123+I128</f>
        <v>108150</v>
      </c>
      <c r="J122" s="33">
        <f>J123+J128+J130</f>
        <v>113968.548</v>
      </c>
      <c r="K122" s="33">
        <f t="shared" ref="K122:L122" si="62">K123+K128+K130</f>
        <v>226.36900000000026</v>
      </c>
      <c r="L122" s="33">
        <f t="shared" si="62"/>
        <v>114194.917</v>
      </c>
    </row>
    <row r="123" spans="1:12" x14ac:dyDescent="0.25">
      <c r="A123" s="30" t="s">
        <v>221</v>
      </c>
      <c r="B123" s="31"/>
      <c r="C123" s="36" t="s">
        <v>5</v>
      </c>
      <c r="D123" s="36" t="s">
        <v>83</v>
      </c>
      <c r="E123" s="36" t="s">
        <v>156</v>
      </c>
      <c r="F123" s="36"/>
      <c r="G123" s="36"/>
      <c r="H123" s="33">
        <f>H124+H125+H126</f>
        <v>1585</v>
      </c>
      <c r="I123" s="33">
        <f t="shared" ref="I123" si="63">I124+I125+I126</f>
        <v>108150</v>
      </c>
      <c r="J123" s="33">
        <f>J124+J125+J126+J127</f>
        <v>109735</v>
      </c>
      <c r="K123" s="33">
        <f t="shared" ref="K123:L123" si="64">K124+K125+K126+K127</f>
        <v>1884</v>
      </c>
      <c r="L123" s="33">
        <f t="shared" si="64"/>
        <v>111619</v>
      </c>
    </row>
    <row r="124" spans="1:12" x14ac:dyDescent="0.25">
      <c r="A124" s="43" t="s">
        <v>222</v>
      </c>
      <c r="B124" s="37" t="s">
        <v>3</v>
      </c>
      <c r="C124" s="38" t="s">
        <v>5</v>
      </c>
      <c r="D124" s="38" t="s">
        <v>83</v>
      </c>
      <c r="E124" s="23" t="s">
        <v>342</v>
      </c>
      <c r="F124" s="23" t="s">
        <v>137</v>
      </c>
      <c r="G124" s="23" t="s">
        <v>138</v>
      </c>
      <c r="H124" s="22">
        <v>1585</v>
      </c>
      <c r="I124" s="39">
        <v>0</v>
      </c>
      <c r="J124" s="39">
        <f>H124+I124</f>
        <v>1585</v>
      </c>
      <c r="K124" s="39">
        <v>0</v>
      </c>
      <c r="L124" s="39">
        <f>J124+K124</f>
        <v>1585</v>
      </c>
    </row>
    <row r="125" spans="1:12" x14ac:dyDescent="0.25">
      <c r="A125" s="43" t="s">
        <v>410</v>
      </c>
      <c r="B125" s="37" t="s">
        <v>3</v>
      </c>
      <c r="C125" s="38" t="s">
        <v>5</v>
      </c>
      <c r="D125" s="38" t="s">
        <v>83</v>
      </c>
      <c r="E125" s="23">
        <v>1680541120</v>
      </c>
      <c r="F125" s="23">
        <v>414</v>
      </c>
      <c r="G125" s="23">
        <v>310</v>
      </c>
      <c r="H125" s="22">
        <v>0</v>
      </c>
      <c r="I125" s="39">
        <v>108000</v>
      </c>
      <c r="J125" s="39">
        <f>H125+I125</f>
        <v>108000</v>
      </c>
      <c r="K125" s="39">
        <v>0</v>
      </c>
      <c r="L125" s="39">
        <f>J125+K125</f>
        <v>108000</v>
      </c>
    </row>
    <row r="126" spans="1:12" x14ac:dyDescent="0.25">
      <c r="A126" s="43" t="s">
        <v>381</v>
      </c>
      <c r="B126" s="37" t="s">
        <v>3</v>
      </c>
      <c r="C126" s="38" t="s">
        <v>5</v>
      </c>
      <c r="D126" s="38" t="s">
        <v>83</v>
      </c>
      <c r="E126" s="23">
        <v>1680541120</v>
      </c>
      <c r="F126" s="23">
        <v>414</v>
      </c>
      <c r="G126" s="23">
        <v>226</v>
      </c>
      <c r="H126" s="22">
        <v>0</v>
      </c>
      <c r="I126" s="39">
        <v>150</v>
      </c>
      <c r="J126" s="39">
        <f>H126+I126</f>
        <v>150</v>
      </c>
      <c r="K126" s="39">
        <v>0</v>
      </c>
      <c r="L126" s="39">
        <f>J126+K126</f>
        <v>150</v>
      </c>
    </row>
    <row r="127" spans="1:12" x14ac:dyDescent="0.25">
      <c r="A127" s="43"/>
      <c r="B127" s="37" t="s">
        <v>3</v>
      </c>
      <c r="C127" s="38" t="s">
        <v>5</v>
      </c>
      <c r="D127" s="38" t="s">
        <v>83</v>
      </c>
      <c r="E127" s="23">
        <v>1680541120</v>
      </c>
      <c r="F127" s="23">
        <v>243</v>
      </c>
      <c r="G127" s="23">
        <v>225</v>
      </c>
      <c r="H127" s="22">
        <v>0</v>
      </c>
      <c r="I127" s="39">
        <v>0</v>
      </c>
      <c r="J127" s="39">
        <f>H127+I127</f>
        <v>0</v>
      </c>
      <c r="K127" s="39">
        <v>1884</v>
      </c>
      <c r="L127" s="39">
        <f>J127+K127</f>
        <v>1884</v>
      </c>
    </row>
    <row r="128" spans="1:12" x14ac:dyDescent="0.25">
      <c r="A128" s="30" t="s">
        <v>411</v>
      </c>
      <c r="B128" s="31"/>
      <c r="C128" s="36" t="s">
        <v>5</v>
      </c>
      <c r="D128" s="36" t="s">
        <v>8</v>
      </c>
      <c r="E128" s="36" t="s">
        <v>156</v>
      </c>
      <c r="F128" s="36"/>
      <c r="G128" s="36"/>
      <c r="H128" s="33">
        <f>H129</f>
        <v>4233.5479999999998</v>
      </c>
      <c r="I128" s="33">
        <f>I129</f>
        <v>0</v>
      </c>
      <c r="J128" s="33">
        <f>J129</f>
        <v>4233.5479999999998</v>
      </c>
      <c r="K128" s="33">
        <f>K129</f>
        <v>-2233.5479999999998</v>
      </c>
      <c r="L128" s="33">
        <f>L129</f>
        <v>2000</v>
      </c>
    </row>
    <row r="129" spans="1:12" x14ac:dyDescent="0.25">
      <c r="A129" s="43" t="s">
        <v>411</v>
      </c>
      <c r="B129" s="37" t="s">
        <v>3</v>
      </c>
      <c r="C129" s="38" t="s">
        <v>5</v>
      </c>
      <c r="D129" s="38" t="s">
        <v>8</v>
      </c>
      <c r="E129" s="23" t="s">
        <v>343</v>
      </c>
      <c r="F129" s="23" t="s">
        <v>95</v>
      </c>
      <c r="G129" s="23" t="s">
        <v>103</v>
      </c>
      <c r="H129" s="22">
        <v>4233.5479999999998</v>
      </c>
      <c r="I129" s="39">
        <v>0</v>
      </c>
      <c r="J129" s="39">
        <f>H129+I129</f>
        <v>4233.5479999999998</v>
      </c>
      <c r="K129" s="39">
        <v>-2233.5479999999998</v>
      </c>
      <c r="L129" s="39">
        <f>J129+K129</f>
        <v>2000</v>
      </c>
    </row>
    <row r="130" spans="1:12" x14ac:dyDescent="0.25">
      <c r="A130" s="52" t="s">
        <v>459</v>
      </c>
      <c r="B130" s="31"/>
      <c r="C130" s="36" t="s">
        <v>5</v>
      </c>
      <c r="D130" s="36" t="s">
        <v>5</v>
      </c>
      <c r="E130" s="36" t="s">
        <v>156</v>
      </c>
      <c r="F130" s="36"/>
      <c r="G130" s="36"/>
      <c r="H130" s="33">
        <f>H131</f>
        <v>0</v>
      </c>
      <c r="I130" s="33">
        <f>I131</f>
        <v>0</v>
      </c>
      <c r="J130" s="33">
        <f>J131</f>
        <v>0</v>
      </c>
      <c r="K130" s="33">
        <f>K131</f>
        <v>575.91700000000003</v>
      </c>
      <c r="L130" s="33">
        <f>L131</f>
        <v>575.91700000000003</v>
      </c>
    </row>
    <row r="131" spans="1:12" x14ac:dyDescent="0.25">
      <c r="A131" s="43" t="s">
        <v>458</v>
      </c>
      <c r="B131" s="37" t="s">
        <v>3</v>
      </c>
      <c r="C131" s="38" t="s">
        <v>5</v>
      </c>
      <c r="D131" s="38" t="s">
        <v>5</v>
      </c>
      <c r="E131" s="87" t="s">
        <v>460</v>
      </c>
      <c r="F131" s="23">
        <v>414</v>
      </c>
      <c r="G131" s="23">
        <v>225</v>
      </c>
      <c r="H131" s="22">
        <v>0</v>
      </c>
      <c r="I131" s="39">
        <v>0</v>
      </c>
      <c r="J131" s="39">
        <f>H131+I131</f>
        <v>0</v>
      </c>
      <c r="K131" s="39">
        <v>575.91700000000003</v>
      </c>
      <c r="L131" s="39">
        <f>J131+K131</f>
        <v>575.91700000000003</v>
      </c>
    </row>
    <row r="132" spans="1:12" x14ac:dyDescent="0.25">
      <c r="A132" s="34" t="s">
        <v>219</v>
      </c>
      <c r="B132" s="35"/>
      <c r="C132" s="36" t="s">
        <v>111</v>
      </c>
      <c r="D132" s="36" t="s">
        <v>6</v>
      </c>
      <c r="E132" s="36"/>
      <c r="F132" s="36"/>
      <c r="G132" s="36"/>
      <c r="H132" s="33">
        <f>H133+H150+H178+H198+H200</f>
        <v>530935.12400000007</v>
      </c>
      <c r="I132" s="33">
        <f>I133+I150+I178+I198+I200</f>
        <v>531.12099999999919</v>
      </c>
      <c r="J132" s="33">
        <f>J133+J150+J178+J198+J200</f>
        <v>531466.245</v>
      </c>
      <c r="K132" s="33">
        <f>K133+K150+K178+K198+K200</f>
        <v>10792.267</v>
      </c>
      <c r="L132" s="33">
        <f>L133+L150+L178+L198+L200</f>
        <v>542258.51199999999</v>
      </c>
    </row>
    <row r="133" spans="1:12" x14ac:dyDescent="0.25">
      <c r="A133" s="30" t="s">
        <v>218</v>
      </c>
      <c r="B133" s="31"/>
      <c r="C133" s="36" t="s">
        <v>111</v>
      </c>
      <c r="D133" s="36" t="s">
        <v>4</v>
      </c>
      <c r="E133" s="36" t="s">
        <v>156</v>
      </c>
      <c r="F133" s="36"/>
      <c r="G133" s="36"/>
      <c r="H133" s="33">
        <f>H134+H139</f>
        <v>46327.949000000001</v>
      </c>
      <c r="I133" s="33">
        <f>I134+I139</f>
        <v>65</v>
      </c>
      <c r="J133" s="33">
        <f>J134+J139</f>
        <v>46392.949000000001</v>
      </c>
      <c r="K133" s="33">
        <f>K134+K139</f>
        <v>8</v>
      </c>
      <c r="L133" s="33">
        <f>L134+L139</f>
        <v>46400.949000000001</v>
      </c>
    </row>
    <row r="134" spans="1:12" x14ac:dyDescent="0.25">
      <c r="A134" s="30" t="s">
        <v>419</v>
      </c>
      <c r="B134" s="31"/>
      <c r="C134" s="36" t="s">
        <v>111</v>
      </c>
      <c r="D134" s="36" t="s">
        <v>4</v>
      </c>
      <c r="E134" s="36"/>
      <c r="F134" s="36"/>
      <c r="G134" s="36"/>
      <c r="H134" s="33">
        <f>H135+H136+H137+H138</f>
        <v>24014</v>
      </c>
      <c r="I134" s="33">
        <f t="shared" ref="I134:J134" si="65">I135+I136+I137+I138</f>
        <v>0</v>
      </c>
      <c r="J134" s="33">
        <f t="shared" si="65"/>
        <v>24014</v>
      </c>
      <c r="K134" s="33">
        <f t="shared" ref="K134:L134" si="66">K135+K136+K137+K138</f>
        <v>0</v>
      </c>
      <c r="L134" s="33">
        <f t="shared" si="66"/>
        <v>24014</v>
      </c>
    </row>
    <row r="135" spans="1:12" x14ac:dyDescent="0.25">
      <c r="A135" s="104" t="s">
        <v>139</v>
      </c>
      <c r="B135" s="37" t="s">
        <v>140</v>
      </c>
      <c r="C135" s="38" t="s">
        <v>111</v>
      </c>
      <c r="D135" s="38" t="s">
        <v>4</v>
      </c>
      <c r="E135" s="23" t="s">
        <v>141</v>
      </c>
      <c r="F135" s="23" t="s">
        <v>124</v>
      </c>
      <c r="G135" s="23" t="s">
        <v>86</v>
      </c>
      <c r="H135" s="22">
        <v>17815.553</v>
      </c>
      <c r="I135" s="39">
        <v>0</v>
      </c>
      <c r="J135" s="39">
        <f t="shared" ref="J135:J138" si="67">H135+I135</f>
        <v>17815.553</v>
      </c>
      <c r="K135" s="39">
        <v>0</v>
      </c>
      <c r="L135" s="39">
        <f t="shared" ref="L135:L138" si="68">J135+K135</f>
        <v>17815.553</v>
      </c>
    </row>
    <row r="136" spans="1:12" x14ac:dyDescent="0.25">
      <c r="A136" s="104"/>
      <c r="B136" s="37" t="s">
        <v>140</v>
      </c>
      <c r="C136" s="38" t="s">
        <v>111</v>
      </c>
      <c r="D136" s="38" t="s">
        <v>4</v>
      </c>
      <c r="E136" s="23" t="s">
        <v>141</v>
      </c>
      <c r="F136" s="23" t="s">
        <v>125</v>
      </c>
      <c r="G136" s="23" t="s">
        <v>88</v>
      </c>
      <c r="H136" s="22">
        <v>5380.2969999999996</v>
      </c>
      <c r="I136" s="39">
        <v>0</v>
      </c>
      <c r="J136" s="39">
        <f t="shared" si="67"/>
        <v>5380.2969999999996</v>
      </c>
      <c r="K136" s="39">
        <v>0</v>
      </c>
      <c r="L136" s="39">
        <f t="shared" si="68"/>
        <v>5380.2969999999996</v>
      </c>
    </row>
    <row r="137" spans="1:12" x14ac:dyDescent="0.25">
      <c r="A137" s="104"/>
      <c r="B137" s="37" t="s">
        <v>140</v>
      </c>
      <c r="C137" s="38" t="s">
        <v>111</v>
      </c>
      <c r="D137" s="38" t="s">
        <v>4</v>
      </c>
      <c r="E137" s="23" t="s">
        <v>141</v>
      </c>
      <c r="F137" s="23" t="s">
        <v>95</v>
      </c>
      <c r="G137" s="23" t="s">
        <v>97</v>
      </c>
      <c r="H137" s="22">
        <v>500</v>
      </c>
      <c r="I137" s="39">
        <v>0</v>
      </c>
      <c r="J137" s="39">
        <f t="shared" si="67"/>
        <v>500</v>
      </c>
      <c r="K137" s="39">
        <v>0</v>
      </c>
      <c r="L137" s="39">
        <f t="shared" si="68"/>
        <v>500</v>
      </c>
    </row>
    <row r="138" spans="1:12" x14ac:dyDescent="0.25">
      <c r="A138" s="104"/>
      <c r="B138" s="37" t="s">
        <v>140</v>
      </c>
      <c r="C138" s="38" t="s">
        <v>111</v>
      </c>
      <c r="D138" s="38" t="s">
        <v>4</v>
      </c>
      <c r="E138" s="23" t="s">
        <v>141</v>
      </c>
      <c r="F138" s="23" t="s">
        <v>95</v>
      </c>
      <c r="G138" s="23" t="s">
        <v>99</v>
      </c>
      <c r="H138" s="22">
        <v>318.14999999999998</v>
      </c>
      <c r="I138" s="39">
        <v>0</v>
      </c>
      <c r="J138" s="39">
        <f t="shared" si="67"/>
        <v>318.14999999999998</v>
      </c>
      <c r="K138" s="39">
        <v>0</v>
      </c>
      <c r="L138" s="39">
        <f t="shared" si="68"/>
        <v>318.14999999999998</v>
      </c>
    </row>
    <row r="139" spans="1:12" x14ac:dyDescent="0.25">
      <c r="A139" s="30" t="s">
        <v>142</v>
      </c>
      <c r="B139" s="31"/>
      <c r="C139" s="36" t="s">
        <v>111</v>
      </c>
      <c r="D139" s="36" t="s">
        <v>4</v>
      </c>
      <c r="E139" s="36"/>
      <c r="F139" s="36"/>
      <c r="G139" s="36"/>
      <c r="H139" s="33">
        <f>H140+H141+H142+H143+H144+H145+H146+H147+H148+H149</f>
        <v>22313.949000000001</v>
      </c>
      <c r="I139" s="33">
        <f t="shared" ref="I139:J139" si="69">I140+I141+I142+I143+I144+I145+I146+I147+I148+I149</f>
        <v>65</v>
      </c>
      <c r="J139" s="33">
        <f t="shared" si="69"/>
        <v>22378.949000000001</v>
      </c>
      <c r="K139" s="33">
        <f t="shared" ref="K139:L139" si="70">K140+K141+K142+K143+K144+K145+K146+K147+K148+K149</f>
        <v>8</v>
      </c>
      <c r="L139" s="33">
        <f t="shared" si="70"/>
        <v>22386.949000000001</v>
      </c>
    </row>
    <row r="140" spans="1:12" x14ac:dyDescent="0.25">
      <c r="A140" s="104" t="s">
        <v>420</v>
      </c>
      <c r="B140" s="37" t="s">
        <v>140</v>
      </c>
      <c r="C140" s="38" t="s">
        <v>111</v>
      </c>
      <c r="D140" s="38" t="s">
        <v>4</v>
      </c>
      <c r="E140" s="23" t="s">
        <v>289</v>
      </c>
      <c r="F140" s="23" t="s">
        <v>124</v>
      </c>
      <c r="G140" s="23" t="s">
        <v>86</v>
      </c>
      <c r="H140" s="22">
        <v>9370.2960000000003</v>
      </c>
      <c r="I140" s="39">
        <v>0</v>
      </c>
      <c r="J140" s="39">
        <f t="shared" ref="J140:J148" si="71">H140+I140</f>
        <v>9370.2960000000003</v>
      </c>
      <c r="K140" s="39">
        <v>0</v>
      </c>
      <c r="L140" s="39">
        <f t="shared" ref="L140:L149" si="72">J140+K140</f>
        <v>9370.2960000000003</v>
      </c>
    </row>
    <row r="141" spans="1:12" x14ac:dyDescent="0.25">
      <c r="A141" s="104"/>
      <c r="B141" s="37" t="s">
        <v>140</v>
      </c>
      <c r="C141" s="38" t="s">
        <v>111</v>
      </c>
      <c r="D141" s="38" t="s">
        <v>4</v>
      </c>
      <c r="E141" s="23" t="s">
        <v>289</v>
      </c>
      <c r="F141" s="23" t="s">
        <v>125</v>
      </c>
      <c r="G141" s="23" t="s">
        <v>88</v>
      </c>
      <c r="H141" s="22">
        <v>2829.8290000000002</v>
      </c>
      <c r="I141" s="39">
        <v>0</v>
      </c>
      <c r="J141" s="39">
        <f t="shared" si="71"/>
        <v>2829.8290000000002</v>
      </c>
      <c r="K141" s="39">
        <v>0</v>
      </c>
      <c r="L141" s="39">
        <f t="shared" si="72"/>
        <v>2829.8290000000002</v>
      </c>
    </row>
    <row r="142" spans="1:12" x14ac:dyDescent="0.25">
      <c r="A142" s="104"/>
      <c r="B142" s="37" t="s">
        <v>140</v>
      </c>
      <c r="C142" s="38" t="s">
        <v>111</v>
      </c>
      <c r="D142" s="38" t="s">
        <v>4</v>
      </c>
      <c r="E142" s="23" t="s">
        <v>290</v>
      </c>
      <c r="F142" s="23" t="s">
        <v>93</v>
      </c>
      <c r="G142" s="23" t="s">
        <v>94</v>
      </c>
      <c r="H142" s="22">
        <v>99</v>
      </c>
      <c r="I142" s="39">
        <v>0</v>
      </c>
      <c r="J142" s="39">
        <f t="shared" si="71"/>
        <v>99</v>
      </c>
      <c r="K142" s="39">
        <v>0</v>
      </c>
      <c r="L142" s="39">
        <f t="shared" si="72"/>
        <v>99</v>
      </c>
    </row>
    <row r="143" spans="1:12" x14ac:dyDescent="0.25">
      <c r="A143" s="104"/>
      <c r="B143" s="37" t="s">
        <v>140</v>
      </c>
      <c r="C143" s="38" t="s">
        <v>111</v>
      </c>
      <c r="D143" s="38" t="s">
        <v>4</v>
      </c>
      <c r="E143" s="23" t="s">
        <v>291</v>
      </c>
      <c r="F143" s="23" t="s">
        <v>95</v>
      </c>
      <c r="G143" s="23" t="s">
        <v>102</v>
      </c>
      <c r="H143" s="22">
        <v>797.8</v>
      </c>
      <c r="I143" s="39">
        <v>0</v>
      </c>
      <c r="J143" s="39">
        <f t="shared" si="71"/>
        <v>797.8</v>
      </c>
      <c r="K143" s="39">
        <v>0</v>
      </c>
      <c r="L143" s="39">
        <f t="shared" si="72"/>
        <v>797.8</v>
      </c>
    </row>
    <row r="144" spans="1:12" x14ac:dyDescent="0.25">
      <c r="A144" s="104"/>
      <c r="B144" s="37" t="s">
        <v>140</v>
      </c>
      <c r="C144" s="38" t="s">
        <v>111</v>
      </c>
      <c r="D144" s="38" t="s">
        <v>4</v>
      </c>
      <c r="E144" s="23" t="s">
        <v>292</v>
      </c>
      <c r="F144" s="23" t="s">
        <v>95</v>
      </c>
      <c r="G144" s="23" t="s">
        <v>103</v>
      </c>
      <c r="H144" s="22">
        <v>1413.864</v>
      </c>
      <c r="I144" s="39">
        <v>0</v>
      </c>
      <c r="J144" s="39">
        <f t="shared" si="71"/>
        <v>1413.864</v>
      </c>
      <c r="K144" s="39">
        <v>0</v>
      </c>
      <c r="L144" s="39">
        <f t="shared" si="72"/>
        <v>1413.864</v>
      </c>
    </row>
    <row r="145" spans="1:12" x14ac:dyDescent="0.25">
      <c r="A145" s="104"/>
      <c r="B145" s="37" t="s">
        <v>140</v>
      </c>
      <c r="C145" s="38" t="s">
        <v>111</v>
      </c>
      <c r="D145" s="38" t="s">
        <v>4</v>
      </c>
      <c r="E145" s="23" t="s">
        <v>293</v>
      </c>
      <c r="F145" s="23" t="s">
        <v>95</v>
      </c>
      <c r="G145" s="23" t="s">
        <v>97</v>
      </c>
      <c r="H145" s="22">
        <v>156</v>
      </c>
      <c r="I145" s="39">
        <v>0</v>
      </c>
      <c r="J145" s="39">
        <f t="shared" si="71"/>
        <v>156</v>
      </c>
      <c r="K145" s="39">
        <v>0</v>
      </c>
      <c r="L145" s="39">
        <f t="shared" si="72"/>
        <v>156</v>
      </c>
    </row>
    <row r="146" spans="1:12" x14ac:dyDescent="0.25">
      <c r="A146" s="104"/>
      <c r="B146" s="37" t="s">
        <v>140</v>
      </c>
      <c r="C146" s="38" t="s">
        <v>111</v>
      </c>
      <c r="D146" s="38" t="s">
        <v>4</v>
      </c>
      <c r="E146" s="23" t="s">
        <v>294</v>
      </c>
      <c r="F146" s="23" t="s">
        <v>104</v>
      </c>
      <c r="G146" s="23">
        <v>291</v>
      </c>
      <c r="H146" s="22">
        <v>738.97400000000005</v>
      </c>
      <c r="I146" s="39">
        <v>0</v>
      </c>
      <c r="J146" s="39">
        <f t="shared" si="71"/>
        <v>738.97400000000005</v>
      </c>
      <c r="K146" s="39">
        <v>0</v>
      </c>
      <c r="L146" s="39">
        <f t="shared" si="72"/>
        <v>738.97400000000005</v>
      </c>
    </row>
    <row r="147" spans="1:12" x14ac:dyDescent="0.25">
      <c r="A147" s="104"/>
      <c r="B147" s="37" t="s">
        <v>140</v>
      </c>
      <c r="C147" s="38" t="s">
        <v>111</v>
      </c>
      <c r="D147" s="38" t="s">
        <v>4</v>
      </c>
      <c r="E147" s="23">
        <v>9983170010</v>
      </c>
      <c r="F147" s="23" t="s">
        <v>95</v>
      </c>
      <c r="G147" s="23" t="s">
        <v>98</v>
      </c>
      <c r="H147" s="22">
        <v>706.48</v>
      </c>
      <c r="I147" s="39">
        <f>39+302</f>
        <v>341</v>
      </c>
      <c r="J147" s="39">
        <f t="shared" si="71"/>
        <v>1047.48</v>
      </c>
      <c r="K147" s="39">
        <v>0</v>
      </c>
      <c r="L147" s="39">
        <f t="shared" si="72"/>
        <v>1047.48</v>
      </c>
    </row>
    <row r="148" spans="1:12" x14ac:dyDescent="0.25">
      <c r="A148" s="104"/>
      <c r="B148" s="37" t="s">
        <v>140</v>
      </c>
      <c r="C148" s="38" t="s">
        <v>111</v>
      </c>
      <c r="D148" s="38" t="s">
        <v>4</v>
      </c>
      <c r="E148" s="23" t="s">
        <v>295</v>
      </c>
      <c r="F148" s="23" t="s">
        <v>95</v>
      </c>
      <c r="G148" s="23" t="s">
        <v>99</v>
      </c>
      <c r="H148" s="22">
        <v>6201.7060000000001</v>
      </c>
      <c r="I148" s="39">
        <f>-5302.5-276</f>
        <v>-5578.5</v>
      </c>
      <c r="J148" s="39">
        <f t="shared" si="71"/>
        <v>623.20600000000013</v>
      </c>
      <c r="K148" s="39">
        <v>8</v>
      </c>
      <c r="L148" s="39">
        <f t="shared" si="72"/>
        <v>631.20600000000013</v>
      </c>
    </row>
    <row r="149" spans="1:12" x14ac:dyDescent="0.25">
      <c r="A149" s="104"/>
      <c r="B149" s="37" t="s">
        <v>140</v>
      </c>
      <c r="C149" s="38" t="s">
        <v>111</v>
      </c>
      <c r="D149" s="38" t="s">
        <v>4</v>
      </c>
      <c r="E149" s="23">
        <v>9983470012</v>
      </c>
      <c r="F149" s="23" t="s">
        <v>95</v>
      </c>
      <c r="G149" s="23">
        <v>342</v>
      </c>
      <c r="H149" s="22">
        <v>0</v>
      </c>
      <c r="I149" s="39">
        <v>5302.5</v>
      </c>
      <c r="J149" s="39">
        <f t="shared" ref="J149" si="73">H149+I149</f>
        <v>5302.5</v>
      </c>
      <c r="K149" s="39">
        <v>0</v>
      </c>
      <c r="L149" s="39">
        <f t="shared" si="72"/>
        <v>5302.5</v>
      </c>
    </row>
    <row r="150" spans="1:12" x14ac:dyDescent="0.25">
      <c r="A150" s="30" t="s">
        <v>217</v>
      </c>
      <c r="B150" s="31"/>
      <c r="C150" s="36" t="s">
        <v>111</v>
      </c>
      <c r="D150" s="36" t="s">
        <v>83</v>
      </c>
      <c r="E150" s="36" t="s">
        <v>156</v>
      </c>
      <c r="F150" s="36"/>
      <c r="G150" s="36"/>
      <c r="H150" s="33">
        <f>H151+H156+H160+H177</f>
        <v>432913.58</v>
      </c>
      <c r="I150" s="33">
        <f t="shared" ref="I150:J150" si="74">I151+I156+I160+I177</f>
        <v>928.57999999999959</v>
      </c>
      <c r="J150" s="33">
        <f t="shared" si="74"/>
        <v>433842.16</v>
      </c>
      <c r="K150" s="33">
        <f t="shared" ref="K150:L150" si="75">K151+K156+K160+K177</f>
        <v>6854.3239999999996</v>
      </c>
      <c r="L150" s="33">
        <f t="shared" si="75"/>
        <v>440696.484</v>
      </c>
    </row>
    <row r="151" spans="1:12" x14ac:dyDescent="0.25">
      <c r="A151" s="30" t="s">
        <v>144</v>
      </c>
      <c r="B151" s="31"/>
      <c r="C151" s="36" t="s">
        <v>111</v>
      </c>
      <c r="D151" s="36" t="s">
        <v>83</v>
      </c>
      <c r="E151" s="36"/>
      <c r="F151" s="36"/>
      <c r="G151" s="36"/>
      <c r="H151" s="33">
        <f>H152+H153+H154+H155</f>
        <v>4947.2</v>
      </c>
      <c r="I151" s="33">
        <f t="shared" ref="I151:J151" si="76">I152+I153+I154+I155</f>
        <v>0</v>
      </c>
      <c r="J151" s="33">
        <f t="shared" si="76"/>
        <v>4947.2</v>
      </c>
      <c r="K151" s="33">
        <f t="shared" ref="K151:L151" si="77">K152+K153+K154+K155</f>
        <v>0</v>
      </c>
      <c r="L151" s="33">
        <f t="shared" si="77"/>
        <v>4947.2</v>
      </c>
    </row>
    <row r="152" spans="1:12" x14ac:dyDescent="0.25">
      <c r="A152" s="41" t="s">
        <v>385</v>
      </c>
      <c r="B152" s="37" t="s">
        <v>140</v>
      </c>
      <c r="C152" s="38" t="s">
        <v>111</v>
      </c>
      <c r="D152" s="38" t="s">
        <v>83</v>
      </c>
      <c r="E152" s="23" t="s">
        <v>296</v>
      </c>
      <c r="F152" s="23" t="s">
        <v>95</v>
      </c>
      <c r="G152" s="23" t="s">
        <v>99</v>
      </c>
      <c r="H152" s="22">
        <v>4638</v>
      </c>
      <c r="I152" s="39">
        <v>-4638</v>
      </c>
      <c r="J152" s="39">
        <f t="shared" ref="J152:J153" si="78">H152+I152</f>
        <v>0</v>
      </c>
      <c r="K152" s="39">
        <v>0</v>
      </c>
      <c r="L152" s="39">
        <f t="shared" ref="L152:L155" si="79">J152+K152</f>
        <v>0</v>
      </c>
    </row>
    <row r="153" spans="1:12" x14ac:dyDescent="0.25">
      <c r="A153" s="41" t="s">
        <v>386</v>
      </c>
      <c r="B153" s="37" t="s">
        <v>140</v>
      </c>
      <c r="C153" s="38" t="s">
        <v>111</v>
      </c>
      <c r="D153" s="38" t="s">
        <v>83</v>
      </c>
      <c r="E153" s="23" t="s">
        <v>297</v>
      </c>
      <c r="F153" s="23" t="s">
        <v>95</v>
      </c>
      <c r="G153" s="23" t="s">
        <v>99</v>
      </c>
      <c r="H153" s="22">
        <v>309.2</v>
      </c>
      <c r="I153" s="39">
        <v>-309.2</v>
      </c>
      <c r="J153" s="39">
        <f t="shared" si="78"/>
        <v>0</v>
      </c>
      <c r="K153" s="39">
        <v>0</v>
      </c>
      <c r="L153" s="39">
        <f t="shared" si="79"/>
        <v>0</v>
      </c>
    </row>
    <row r="154" spans="1:12" x14ac:dyDescent="0.25">
      <c r="A154" s="79" t="s">
        <v>385</v>
      </c>
      <c r="B154" s="37" t="s">
        <v>140</v>
      </c>
      <c r="C154" s="38" t="s">
        <v>111</v>
      </c>
      <c r="D154" s="38" t="s">
        <v>83</v>
      </c>
      <c r="E154" s="23" t="s">
        <v>296</v>
      </c>
      <c r="F154" s="23" t="s">
        <v>95</v>
      </c>
      <c r="G154" s="23">
        <v>342</v>
      </c>
      <c r="H154" s="22">
        <v>0</v>
      </c>
      <c r="I154" s="39">
        <v>4638</v>
      </c>
      <c r="J154" s="39">
        <f t="shared" ref="J154:J155" si="80">H154+I154</f>
        <v>4638</v>
      </c>
      <c r="K154" s="39">
        <v>0</v>
      </c>
      <c r="L154" s="39">
        <f t="shared" si="79"/>
        <v>4638</v>
      </c>
    </row>
    <row r="155" spans="1:12" x14ac:dyDescent="0.25">
      <c r="A155" s="79" t="s">
        <v>386</v>
      </c>
      <c r="B155" s="37" t="s">
        <v>140</v>
      </c>
      <c r="C155" s="38" t="s">
        <v>111</v>
      </c>
      <c r="D155" s="38" t="s">
        <v>83</v>
      </c>
      <c r="E155" s="23" t="s">
        <v>297</v>
      </c>
      <c r="F155" s="23" t="s">
        <v>95</v>
      </c>
      <c r="G155" s="23">
        <v>342</v>
      </c>
      <c r="H155" s="22">
        <v>0</v>
      </c>
      <c r="I155" s="39">
        <v>309.2</v>
      </c>
      <c r="J155" s="39">
        <f t="shared" si="80"/>
        <v>309.2</v>
      </c>
      <c r="K155" s="39">
        <v>0</v>
      </c>
      <c r="L155" s="39">
        <f t="shared" si="79"/>
        <v>309.2</v>
      </c>
    </row>
    <row r="156" spans="1:12" x14ac:dyDescent="0.25">
      <c r="A156" s="30" t="s">
        <v>421</v>
      </c>
      <c r="B156" s="31"/>
      <c r="C156" s="36" t="s">
        <v>111</v>
      </c>
      <c r="D156" s="36" t="s">
        <v>83</v>
      </c>
      <c r="E156" s="36"/>
      <c r="F156" s="36"/>
      <c r="G156" s="36"/>
      <c r="H156" s="33">
        <f>H157+H158+H159</f>
        <v>394812</v>
      </c>
      <c r="I156" s="33">
        <f>I157+I158+I159</f>
        <v>0</v>
      </c>
      <c r="J156" s="33">
        <f>J157+J158+J159</f>
        <v>394812</v>
      </c>
      <c r="K156" s="33">
        <f>K157+K158+K159</f>
        <v>0</v>
      </c>
      <c r="L156" s="33">
        <f>L157+L158+L159</f>
        <v>394812</v>
      </c>
    </row>
    <row r="157" spans="1:12" x14ac:dyDescent="0.25">
      <c r="A157" s="104" t="s">
        <v>145</v>
      </c>
      <c r="B157" s="37" t="s">
        <v>140</v>
      </c>
      <c r="C157" s="38" t="s">
        <v>111</v>
      </c>
      <c r="D157" s="38" t="s">
        <v>83</v>
      </c>
      <c r="E157" s="23" t="s">
        <v>146</v>
      </c>
      <c r="F157" s="23" t="s">
        <v>124</v>
      </c>
      <c r="G157" s="23" t="s">
        <v>86</v>
      </c>
      <c r="H157" s="22">
        <v>300254</v>
      </c>
      <c r="I157" s="39">
        <v>0</v>
      </c>
      <c r="J157" s="39">
        <f t="shared" ref="J157:J159" si="81">H157+I157</f>
        <v>300254</v>
      </c>
      <c r="K157" s="39">
        <v>0</v>
      </c>
      <c r="L157" s="39">
        <f t="shared" ref="L157:L159" si="82">J157+K157</f>
        <v>300254</v>
      </c>
    </row>
    <row r="158" spans="1:12" x14ac:dyDescent="0.25">
      <c r="A158" s="104"/>
      <c r="B158" s="37" t="s">
        <v>140</v>
      </c>
      <c r="C158" s="38" t="s">
        <v>111</v>
      </c>
      <c r="D158" s="38" t="s">
        <v>83</v>
      </c>
      <c r="E158" s="23" t="s">
        <v>146</v>
      </c>
      <c r="F158" s="23" t="s">
        <v>125</v>
      </c>
      <c r="G158" s="23" t="s">
        <v>88</v>
      </c>
      <c r="H158" s="22">
        <v>90676.71</v>
      </c>
      <c r="I158" s="39">
        <v>0</v>
      </c>
      <c r="J158" s="39">
        <f t="shared" si="81"/>
        <v>90676.71</v>
      </c>
      <c r="K158" s="39">
        <v>0</v>
      </c>
      <c r="L158" s="39">
        <f t="shared" si="82"/>
        <v>90676.71</v>
      </c>
    </row>
    <row r="159" spans="1:12" x14ac:dyDescent="0.25">
      <c r="A159" s="104"/>
      <c r="B159" s="37" t="s">
        <v>140</v>
      </c>
      <c r="C159" s="38" t="s">
        <v>111</v>
      </c>
      <c r="D159" s="38" t="s">
        <v>83</v>
      </c>
      <c r="E159" s="23" t="s">
        <v>146</v>
      </c>
      <c r="F159" s="23" t="s">
        <v>95</v>
      </c>
      <c r="G159" s="23" t="s">
        <v>97</v>
      </c>
      <c r="H159" s="22">
        <v>3881.29</v>
      </c>
      <c r="I159" s="39">
        <v>0</v>
      </c>
      <c r="J159" s="39">
        <f t="shared" si="81"/>
        <v>3881.29</v>
      </c>
      <c r="K159" s="39">
        <v>0</v>
      </c>
      <c r="L159" s="39">
        <f t="shared" si="82"/>
        <v>3881.29</v>
      </c>
    </row>
    <row r="160" spans="1:12" x14ac:dyDescent="0.25">
      <c r="A160" s="30" t="s">
        <v>147</v>
      </c>
      <c r="B160" s="31"/>
      <c r="C160" s="36" t="s">
        <v>111</v>
      </c>
      <c r="D160" s="36" t="s">
        <v>83</v>
      </c>
      <c r="E160" s="36"/>
      <c r="F160" s="36"/>
      <c r="G160" s="36"/>
      <c r="H160" s="33">
        <f>H161+H162+H163+H164+H167+H168+H172+H174+H175+H173+H170+H171</f>
        <v>33154.380000000005</v>
      </c>
      <c r="I160" s="33">
        <f t="shared" ref="I160" si="83">I161+I162+I163+I164+I167+I168+I172+I174+I175+I173+I170+I171</f>
        <v>657.97999999999956</v>
      </c>
      <c r="J160" s="33">
        <f>J161+J162+J163+J164+J167+J168+J172+J174+J175+J173+J170+J171+J176+J165+J166+J169</f>
        <v>33812.36</v>
      </c>
      <c r="K160" s="33">
        <f t="shared" ref="K160:L160" si="84">K161+K162+K163+K164+K167+K168+K172+K174+K175+K173+K170+K171+K176+K165+K166+K169</f>
        <v>6854.3239999999996</v>
      </c>
      <c r="L160" s="33">
        <f t="shared" si="84"/>
        <v>40666.683999999994</v>
      </c>
    </row>
    <row r="161" spans="1:41" x14ac:dyDescent="0.25">
      <c r="A161" s="104" t="s">
        <v>147</v>
      </c>
      <c r="B161" s="37" t="s">
        <v>140</v>
      </c>
      <c r="C161" s="38" t="s">
        <v>111</v>
      </c>
      <c r="D161" s="38" t="s">
        <v>83</v>
      </c>
      <c r="E161" s="23" t="s">
        <v>298</v>
      </c>
      <c r="F161" s="23" t="s">
        <v>93</v>
      </c>
      <c r="G161" s="23" t="s">
        <v>94</v>
      </c>
      <c r="H161" s="22">
        <v>61.8</v>
      </c>
      <c r="I161" s="39">
        <v>0</v>
      </c>
      <c r="J161" s="39">
        <f t="shared" ref="J161:J174" si="85">H161+I161</f>
        <v>61.8</v>
      </c>
      <c r="K161" s="39">
        <v>0</v>
      </c>
      <c r="L161" s="39">
        <f t="shared" ref="L161:L177" si="86">J161+K161</f>
        <v>61.8</v>
      </c>
    </row>
    <row r="162" spans="1:41" x14ac:dyDescent="0.25">
      <c r="A162" s="104"/>
      <c r="B162" s="37" t="s">
        <v>140</v>
      </c>
      <c r="C162" s="38" t="s">
        <v>111</v>
      </c>
      <c r="D162" s="38" t="s">
        <v>83</v>
      </c>
      <c r="E162" s="23" t="s">
        <v>299</v>
      </c>
      <c r="F162" s="23" t="s">
        <v>95</v>
      </c>
      <c r="G162" s="23" t="s">
        <v>102</v>
      </c>
      <c r="H162" s="22">
        <v>6414.8</v>
      </c>
      <c r="I162" s="39">
        <v>0</v>
      </c>
      <c r="J162" s="39">
        <f t="shared" si="85"/>
        <v>6414.8</v>
      </c>
      <c r="K162" s="39">
        <v>0</v>
      </c>
      <c r="L162" s="39">
        <f t="shared" si="86"/>
        <v>6414.8</v>
      </c>
    </row>
    <row r="163" spans="1:41" x14ac:dyDescent="0.25">
      <c r="A163" s="104"/>
      <c r="B163" s="37" t="s">
        <v>140</v>
      </c>
      <c r="C163" s="38" t="s">
        <v>111</v>
      </c>
      <c r="D163" s="38" t="s">
        <v>83</v>
      </c>
      <c r="E163" s="23" t="s">
        <v>300</v>
      </c>
      <c r="F163" s="23" t="s">
        <v>95</v>
      </c>
      <c r="G163" s="23" t="s">
        <v>103</v>
      </c>
      <c r="H163" s="22">
        <v>2960</v>
      </c>
      <c r="I163" s="39">
        <v>400</v>
      </c>
      <c r="J163" s="39">
        <f t="shared" si="85"/>
        <v>3360</v>
      </c>
      <c r="K163" s="39">
        <v>453.4</v>
      </c>
      <c r="L163" s="39">
        <f t="shared" si="86"/>
        <v>3813.4</v>
      </c>
      <c r="M163" s="39"/>
      <c r="N163" s="39"/>
      <c r="O163" s="39"/>
      <c r="P163" s="39"/>
    </row>
    <row r="164" spans="1:41" x14ac:dyDescent="0.25">
      <c r="A164" s="104"/>
      <c r="B164" s="37" t="s">
        <v>140</v>
      </c>
      <c r="C164" s="38" t="s">
        <v>111</v>
      </c>
      <c r="D164" s="38" t="s">
        <v>83</v>
      </c>
      <c r="E164" s="23" t="s">
        <v>301</v>
      </c>
      <c r="F164" s="23" t="s">
        <v>95</v>
      </c>
      <c r="G164" s="23" t="s">
        <v>97</v>
      </c>
      <c r="H164" s="22">
        <v>1435.2</v>
      </c>
      <c r="I164" s="39">
        <v>50</v>
      </c>
      <c r="J164" s="39">
        <f t="shared" si="85"/>
        <v>1485.2</v>
      </c>
      <c r="K164" s="39">
        <v>74.3</v>
      </c>
      <c r="L164" s="39">
        <f t="shared" si="86"/>
        <v>1559.5</v>
      </c>
      <c r="M164" s="39"/>
      <c r="N164" s="39"/>
      <c r="O164" s="39"/>
      <c r="P164" s="39"/>
    </row>
    <row r="165" spans="1:41" x14ac:dyDescent="0.25">
      <c r="A165" s="104"/>
      <c r="B165" s="37" t="s">
        <v>140</v>
      </c>
      <c r="C165" s="38" t="s">
        <v>111</v>
      </c>
      <c r="D165" s="38" t="s">
        <v>83</v>
      </c>
      <c r="E165" s="23" t="s">
        <v>302</v>
      </c>
      <c r="F165" s="23">
        <v>831</v>
      </c>
      <c r="G165" s="23">
        <v>291</v>
      </c>
      <c r="H165" s="22">
        <v>0</v>
      </c>
      <c r="I165" s="39">
        <v>0</v>
      </c>
      <c r="J165" s="39">
        <f t="shared" ref="J165" si="87">H165+I165</f>
        <v>0</v>
      </c>
      <c r="K165" s="39">
        <v>8.4969999999999999</v>
      </c>
      <c r="L165" s="39">
        <f t="shared" ref="L165" si="88">J165+K165</f>
        <v>8.4969999999999999</v>
      </c>
    </row>
    <row r="166" spans="1:41" x14ac:dyDescent="0.25">
      <c r="A166" s="104"/>
      <c r="B166" s="37" t="s">
        <v>140</v>
      </c>
      <c r="C166" s="38" t="s">
        <v>111</v>
      </c>
      <c r="D166" s="38" t="s">
        <v>83</v>
      </c>
      <c r="E166" s="23" t="s">
        <v>302</v>
      </c>
      <c r="F166" s="23">
        <v>831</v>
      </c>
      <c r="G166" s="23">
        <v>293</v>
      </c>
      <c r="H166" s="22">
        <v>0</v>
      </c>
      <c r="I166" s="39">
        <v>0</v>
      </c>
      <c r="J166" s="39">
        <f t="shared" ref="J166" si="89">H166+I166</f>
        <v>0</v>
      </c>
      <c r="K166" s="39">
        <v>26.253</v>
      </c>
      <c r="L166" s="39">
        <f t="shared" ref="L166" si="90">J166+K166</f>
        <v>26.253</v>
      </c>
    </row>
    <row r="167" spans="1:41" x14ac:dyDescent="0.25">
      <c r="A167" s="104"/>
      <c r="B167" s="37" t="s">
        <v>140</v>
      </c>
      <c r="C167" s="38" t="s">
        <v>111</v>
      </c>
      <c r="D167" s="38" t="s">
        <v>83</v>
      </c>
      <c r="E167" s="23" t="s">
        <v>302</v>
      </c>
      <c r="F167" s="23" t="s">
        <v>104</v>
      </c>
      <c r="G167" s="23">
        <v>291</v>
      </c>
      <c r="H167" s="22">
        <v>4492.7700000000004</v>
      </c>
      <c r="I167" s="39">
        <v>0</v>
      </c>
      <c r="J167" s="39">
        <f t="shared" si="85"/>
        <v>4492.7700000000004</v>
      </c>
      <c r="K167" s="39">
        <v>0</v>
      </c>
      <c r="L167" s="39">
        <f t="shared" si="86"/>
        <v>4492.7700000000004</v>
      </c>
    </row>
    <row r="168" spans="1:41" x14ac:dyDescent="0.25">
      <c r="A168" s="104"/>
      <c r="B168" s="37" t="s">
        <v>140</v>
      </c>
      <c r="C168" s="38" t="s">
        <v>111</v>
      </c>
      <c r="D168" s="38" t="s">
        <v>83</v>
      </c>
      <c r="E168" s="23" t="s">
        <v>302</v>
      </c>
      <c r="F168" s="23" t="s">
        <v>105</v>
      </c>
      <c r="G168" s="23">
        <v>291</v>
      </c>
      <c r="H168" s="22">
        <v>19.8</v>
      </c>
      <c r="I168" s="39">
        <f>3.75+3.75</f>
        <v>7.5</v>
      </c>
      <c r="J168" s="39">
        <f t="shared" si="85"/>
        <v>27.3</v>
      </c>
      <c r="K168" s="39">
        <f>11.25+45</f>
        <v>56.25</v>
      </c>
      <c r="L168" s="39">
        <f t="shared" si="86"/>
        <v>83.55</v>
      </c>
    </row>
    <row r="169" spans="1:41" x14ac:dyDescent="0.25">
      <c r="A169" s="104"/>
      <c r="B169" s="37" t="s">
        <v>140</v>
      </c>
      <c r="C169" s="38" t="s">
        <v>111</v>
      </c>
      <c r="D169" s="38" t="s">
        <v>83</v>
      </c>
      <c r="E169" s="23" t="s">
        <v>302</v>
      </c>
      <c r="F169" s="23" t="s">
        <v>105</v>
      </c>
      <c r="G169" s="23">
        <v>292</v>
      </c>
      <c r="H169" s="22">
        <v>0</v>
      </c>
      <c r="I169" s="39">
        <v>0</v>
      </c>
      <c r="J169" s="39">
        <f t="shared" ref="J169" si="91">H169+I169</f>
        <v>0</v>
      </c>
      <c r="K169" s="39">
        <v>2.85</v>
      </c>
      <c r="L169" s="39">
        <f t="shared" ref="L169" si="92">J169+K169</f>
        <v>2.85</v>
      </c>
    </row>
    <row r="170" spans="1:41" x14ac:dyDescent="0.25">
      <c r="A170" s="104"/>
      <c r="B170" s="37" t="s">
        <v>140</v>
      </c>
      <c r="C170" s="38" t="s">
        <v>111</v>
      </c>
      <c r="D170" s="38" t="s">
        <v>83</v>
      </c>
      <c r="E170" s="23" t="s">
        <v>302</v>
      </c>
      <c r="F170" s="23">
        <v>853</v>
      </c>
      <c r="G170" s="23">
        <v>292</v>
      </c>
      <c r="H170" s="22">
        <v>0</v>
      </c>
      <c r="I170" s="39">
        <v>10</v>
      </c>
      <c r="J170" s="39">
        <f t="shared" ref="J170" si="93">H170+I170</f>
        <v>10</v>
      </c>
      <c r="K170" s="39">
        <v>30</v>
      </c>
      <c r="L170" s="39">
        <f t="shared" si="86"/>
        <v>40</v>
      </c>
      <c r="M170" s="39"/>
    </row>
    <row r="171" spans="1:41" x14ac:dyDescent="0.25">
      <c r="A171" s="104"/>
      <c r="B171" s="37" t="s">
        <v>140</v>
      </c>
      <c r="C171" s="38" t="s">
        <v>111</v>
      </c>
      <c r="D171" s="38" t="s">
        <v>83</v>
      </c>
      <c r="E171" s="23" t="s">
        <v>302</v>
      </c>
      <c r="F171" s="23">
        <v>853</v>
      </c>
      <c r="G171" s="23">
        <v>293</v>
      </c>
      <c r="H171" s="22">
        <v>0</v>
      </c>
      <c r="I171" s="39">
        <v>150</v>
      </c>
      <c r="J171" s="39">
        <f t="shared" ref="J171" si="94">H171+I171</f>
        <v>150</v>
      </c>
      <c r="K171" s="39">
        <v>0</v>
      </c>
      <c r="L171" s="39">
        <f t="shared" si="86"/>
        <v>150</v>
      </c>
    </row>
    <row r="172" spans="1:41" x14ac:dyDescent="0.25">
      <c r="A172" s="104"/>
      <c r="B172" s="37" t="s">
        <v>140</v>
      </c>
      <c r="C172" s="38" t="s">
        <v>111</v>
      </c>
      <c r="D172" s="38" t="s">
        <v>83</v>
      </c>
      <c r="E172" s="23" t="s">
        <v>303</v>
      </c>
      <c r="F172" s="23" t="s">
        <v>95</v>
      </c>
      <c r="G172" s="23" t="s">
        <v>98</v>
      </c>
      <c r="H172" s="22">
        <v>4019</v>
      </c>
      <c r="I172" s="39">
        <v>0</v>
      </c>
      <c r="J172" s="39">
        <f t="shared" si="85"/>
        <v>4019</v>
      </c>
      <c r="K172" s="39">
        <v>3864.05</v>
      </c>
      <c r="L172" s="39">
        <f t="shared" si="86"/>
        <v>7883.05</v>
      </c>
      <c r="M172" s="39"/>
      <c r="N172" s="39"/>
      <c r="O172" s="39"/>
      <c r="P172" s="39"/>
      <c r="Q172" s="39"/>
      <c r="R172" s="40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</row>
    <row r="173" spans="1:41" x14ac:dyDescent="0.25">
      <c r="A173" s="104"/>
      <c r="B173" s="37" t="s">
        <v>140</v>
      </c>
      <c r="C173" s="38" t="s">
        <v>111</v>
      </c>
      <c r="D173" s="38" t="s">
        <v>83</v>
      </c>
      <c r="E173" s="23" t="s">
        <v>303</v>
      </c>
      <c r="F173" s="23">
        <v>414</v>
      </c>
      <c r="G173" s="23" t="s">
        <v>98</v>
      </c>
      <c r="H173" s="22">
        <v>0</v>
      </c>
      <c r="I173" s="39">
        <v>0</v>
      </c>
      <c r="J173" s="39">
        <f t="shared" ref="J173" si="95">H173+I173</f>
        <v>0</v>
      </c>
      <c r="K173" s="39">
        <v>520</v>
      </c>
      <c r="L173" s="39">
        <f t="shared" si="86"/>
        <v>520</v>
      </c>
      <c r="M173" s="39"/>
    </row>
    <row r="174" spans="1:41" x14ac:dyDescent="0.25">
      <c r="A174" s="104"/>
      <c r="B174" s="37" t="s">
        <v>140</v>
      </c>
      <c r="C174" s="38" t="s">
        <v>111</v>
      </c>
      <c r="D174" s="38" t="s">
        <v>83</v>
      </c>
      <c r="E174" s="23" t="s">
        <v>304</v>
      </c>
      <c r="F174" s="23" t="s">
        <v>95</v>
      </c>
      <c r="G174" s="23" t="s">
        <v>99</v>
      </c>
      <c r="H174" s="22">
        <v>13751.01</v>
      </c>
      <c r="I174" s="39">
        <f>-10216.64+40.48</f>
        <v>-10176.16</v>
      </c>
      <c r="J174" s="39">
        <f t="shared" si="85"/>
        <v>3574.8500000000004</v>
      </c>
      <c r="K174" s="39">
        <v>2546.3989999999999</v>
      </c>
      <c r="L174" s="39">
        <f t="shared" si="86"/>
        <v>6121.2489999999998</v>
      </c>
      <c r="Q174" s="39"/>
      <c r="R174" s="40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I174" s="39"/>
      <c r="AJ174" s="39"/>
      <c r="AK174" s="39"/>
      <c r="AL174" s="39"/>
      <c r="AM174" s="39"/>
      <c r="AN174" s="39"/>
      <c r="AO174" s="39"/>
    </row>
    <row r="175" spans="1:41" x14ac:dyDescent="0.25">
      <c r="A175" s="104"/>
      <c r="B175" s="37" t="s">
        <v>140</v>
      </c>
      <c r="C175" s="38" t="s">
        <v>111</v>
      </c>
      <c r="D175" s="38" t="s">
        <v>83</v>
      </c>
      <c r="E175" s="23">
        <v>9983470023</v>
      </c>
      <c r="F175" s="23" t="s">
        <v>95</v>
      </c>
      <c r="G175" s="23">
        <v>343</v>
      </c>
      <c r="H175" s="22">
        <v>0</v>
      </c>
      <c r="I175" s="39">
        <v>10216.64</v>
      </c>
      <c r="J175" s="39">
        <f t="shared" ref="J175" si="96">H175+I175</f>
        <v>10216.64</v>
      </c>
      <c r="K175" s="39">
        <v>-1280.4949999999999</v>
      </c>
      <c r="L175" s="39">
        <f t="shared" si="86"/>
        <v>8936.1450000000004</v>
      </c>
    </row>
    <row r="176" spans="1:41" x14ac:dyDescent="0.25">
      <c r="A176" s="82"/>
      <c r="B176" s="37" t="s">
        <v>140</v>
      </c>
      <c r="C176" s="38" t="s">
        <v>111</v>
      </c>
      <c r="D176" s="38" t="s">
        <v>83</v>
      </c>
      <c r="E176" s="23">
        <v>9983470020</v>
      </c>
      <c r="F176" s="23" t="s">
        <v>95</v>
      </c>
      <c r="G176" s="23">
        <v>342</v>
      </c>
      <c r="H176" s="22">
        <v>0</v>
      </c>
      <c r="I176" s="39">
        <v>0</v>
      </c>
      <c r="J176" s="39">
        <f t="shared" ref="J176" si="97">H176+I176</f>
        <v>0</v>
      </c>
      <c r="K176" s="39">
        <v>552.82000000000005</v>
      </c>
      <c r="L176" s="39">
        <f t="shared" ref="L176" si="98">J176+K176</f>
        <v>552.82000000000005</v>
      </c>
    </row>
    <row r="177" spans="1:13" s="15" customFormat="1" ht="30" x14ac:dyDescent="0.25">
      <c r="A177" s="51" t="s">
        <v>412</v>
      </c>
      <c r="B177" s="37" t="s">
        <v>140</v>
      </c>
      <c r="C177" s="44" t="s">
        <v>111</v>
      </c>
      <c r="D177" s="44" t="s">
        <v>83</v>
      </c>
      <c r="E177" s="71">
        <v>9990041120</v>
      </c>
      <c r="F177" s="71">
        <v>244</v>
      </c>
      <c r="G177" s="71">
        <v>225</v>
      </c>
      <c r="H177" s="72">
        <v>0</v>
      </c>
      <c r="I177" s="77">
        <v>270.60000000000002</v>
      </c>
      <c r="J177" s="77">
        <f t="shared" ref="J177" si="99">H177+I177</f>
        <v>270.60000000000002</v>
      </c>
      <c r="K177" s="39">
        <v>0</v>
      </c>
      <c r="L177" s="77">
        <f t="shared" si="86"/>
        <v>270.60000000000002</v>
      </c>
    </row>
    <row r="178" spans="1:13" x14ac:dyDescent="0.25">
      <c r="A178" s="30" t="s">
        <v>216</v>
      </c>
      <c r="B178" s="31"/>
      <c r="C178" s="36" t="s">
        <v>111</v>
      </c>
      <c r="D178" s="36" t="s">
        <v>8</v>
      </c>
      <c r="E178" s="36" t="s">
        <v>156</v>
      </c>
      <c r="F178" s="36"/>
      <c r="G178" s="36"/>
      <c r="H178" s="33">
        <f>H179+H180+H181+H182+H183+H184+H186+H188+H189+H191+H192+H193+H194+H187+H195+H185+H190</f>
        <v>33727.636999999995</v>
      </c>
      <c r="I178" s="33">
        <f t="shared" ref="I178" si="100">I179+I180+I181+I182+I183+I184+I186+I188+I189+I191+I192+I193+I194+I187+I195+I185+I190</f>
        <v>1655.46</v>
      </c>
      <c r="J178" s="33">
        <f>J179+J180+J181+J182+J183+J184+J186+J188+J189+J191+J192+J193+J194+J187+J195+J185+J190+J196+J197</f>
        <v>35383.096999999994</v>
      </c>
      <c r="K178" s="33">
        <f t="shared" ref="K178:L178" si="101">K179+K180+K181+K182+K183+K184+K186+K188+K189+K191+K192+K193+K194+K187+K195+K185+K190+K196+K197</f>
        <v>3727.855</v>
      </c>
      <c r="L178" s="33">
        <f t="shared" si="101"/>
        <v>39110.951999999997</v>
      </c>
    </row>
    <row r="179" spans="1:13" x14ac:dyDescent="0.25">
      <c r="A179" s="104" t="s">
        <v>148</v>
      </c>
      <c r="B179" s="37" t="s">
        <v>140</v>
      </c>
      <c r="C179" s="38" t="s">
        <v>111</v>
      </c>
      <c r="D179" s="38" t="s">
        <v>8</v>
      </c>
      <c r="E179" s="23" t="s">
        <v>305</v>
      </c>
      <c r="F179" s="23" t="s">
        <v>124</v>
      </c>
      <c r="G179" s="23" t="s">
        <v>86</v>
      </c>
      <c r="H179" s="22">
        <v>23528.053</v>
      </c>
      <c r="I179" s="39">
        <v>0</v>
      </c>
      <c r="J179" s="39">
        <f t="shared" ref="J179:J194" si="102">H179+I179</f>
        <v>23528.053</v>
      </c>
      <c r="K179" s="39">
        <v>0</v>
      </c>
      <c r="L179" s="39">
        <f t="shared" ref="L179:L195" si="103">J179+K179</f>
        <v>23528.053</v>
      </c>
    </row>
    <row r="180" spans="1:13" x14ac:dyDescent="0.25">
      <c r="A180" s="104"/>
      <c r="B180" s="37" t="s">
        <v>140</v>
      </c>
      <c r="C180" s="38" t="s">
        <v>111</v>
      </c>
      <c r="D180" s="38" t="s">
        <v>8</v>
      </c>
      <c r="E180" s="23" t="s">
        <v>305</v>
      </c>
      <c r="F180" s="23" t="s">
        <v>125</v>
      </c>
      <c r="G180" s="23" t="s">
        <v>88</v>
      </c>
      <c r="H180" s="22">
        <v>7105.4719999999998</v>
      </c>
      <c r="I180" s="39">
        <v>0</v>
      </c>
      <c r="J180" s="39">
        <f t="shared" si="102"/>
        <v>7105.4719999999998</v>
      </c>
      <c r="K180" s="39">
        <v>0</v>
      </c>
      <c r="L180" s="39">
        <f t="shared" si="103"/>
        <v>7105.4719999999998</v>
      </c>
    </row>
    <row r="181" spans="1:13" x14ac:dyDescent="0.25">
      <c r="A181" s="104"/>
      <c r="B181" s="37" t="s">
        <v>140</v>
      </c>
      <c r="C181" s="38" t="s">
        <v>111</v>
      </c>
      <c r="D181" s="38" t="s">
        <v>8</v>
      </c>
      <c r="E181" s="23" t="s">
        <v>306</v>
      </c>
      <c r="F181" s="23" t="s">
        <v>143</v>
      </c>
      <c r="G181" s="23" t="s">
        <v>92</v>
      </c>
      <c r="H181" s="22">
        <v>134.4</v>
      </c>
      <c r="I181" s="39">
        <v>0</v>
      </c>
      <c r="J181" s="39">
        <f t="shared" si="102"/>
        <v>134.4</v>
      </c>
      <c r="K181" s="39">
        <v>0</v>
      </c>
      <c r="L181" s="39">
        <f t="shared" si="103"/>
        <v>134.4</v>
      </c>
    </row>
    <row r="182" spans="1:13" x14ac:dyDescent="0.25">
      <c r="A182" s="104"/>
      <c r="B182" s="37" t="s">
        <v>140</v>
      </c>
      <c r="C182" s="38" t="s">
        <v>111</v>
      </c>
      <c r="D182" s="38" t="s">
        <v>8</v>
      </c>
      <c r="E182" s="23" t="s">
        <v>307</v>
      </c>
      <c r="F182" s="23" t="s">
        <v>93</v>
      </c>
      <c r="G182" s="23" t="s">
        <v>94</v>
      </c>
      <c r="H182" s="22">
        <v>67.44</v>
      </c>
      <c r="I182" s="39">
        <v>0</v>
      </c>
      <c r="J182" s="39">
        <f t="shared" si="102"/>
        <v>67.44</v>
      </c>
      <c r="K182" s="39">
        <v>0</v>
      </c>
      <c r="L182" s="39">
        <f t="shared" si="103"/>
        <v>67.44</v>
      </c>
    </row>
    <row r="183" spans="1:13" x14ac:dyDescent="0.25">
      <c r="A183" s="104"/>
      <c r="B183" s="37" t="s">
        <v>140</v>
      </c>
      <c r="C183" s="38" t="s">
        <v>111</v>
      </c>
      <c r="D183" s="38" t="s">
        <v>8</v>
      </c>
      <c r="E183" s="23" t="s">
        <v>308</v>
      </c>
      <c r="F183" s="23">
        <v>112</v>
      </c>
      <c r="G183" s="23" t="s">
        <v>96</v>
      </c>
      <c r="H183" s="22">
        <v>156.86000000000001</v>
      </c>
      <c r="I183" s="39">
        <v>0</v>
      </c>
      <c r="J183" s="39">
        <f t="shared" si="102"/>
        <v>156.86000000000001</v>
      </c>
      <c r="K183" s="39">
        <v>0</v>
      </c>
      <c r="L183" s="39">
        <f t="shared" si="103"/>
        <v>156.86000000000001</v>
      </c>
    </row>
    <row r="184" spans="1:13" x14ac:dyDescent="0.25">
      <c r="A184" s="104"/>
      <c r="B184" s="37" t="s">
        <v>140</v>
      </c>
      <c r="C184" s="38" t="s">
        <v>111</v>
      </c>
      <c r="D184" s="38" t="s">
        <v>8</v>
      </c>
      <c r="E184" s="23" t="s">
        <v>309</v>
      </c>
      <c r="F184" s="23" t="s">
        <v>95</v>
      </c>
      <c r="G184" s="23" t="s">
        <v>102</v>
      </c>
      <c r="H184" s="22">
        <v>249.4</v>
      </c>
      <c r="I184" s="39">
        <v>0</v>
      </c>
      <c r="J184" s="39">
        <f t="shared" si="102"/>
        <v>249.4</v>
      </c>
      <c r="K184" s="39">
        <v>0</v>
      </c>
      <c r="L184" s="39">
        <f t="shared" si="103"/>
        <v>249.4</v>
      </c>
    </row>
    <row r="185" spans="1:13" x14ac:dyDescent="0.25">
      <c r="A185" s="104"/>
      <c r="B185" s="37" t="s">
        <v>140</v>
      </c>
      <c r="C185" s="38" t="s">
        <v>111</v>
      </c>
      <c r="D185" s="38" t="s">
        <v>8</v>
      </c>
      <c r="E185" s="23">
        <v>9982270034</v>
      </c>
      <c r="F185" s="23" t="s">
        <v>95</v>
      </c>
      <c r="G185" s="23">
        <v>224</v>
      </c>
      <c r="H185" s="22">
        <v>0</v>
      </c>
      <c r="I185" s="39">
        <v>63</v>
      </c>
      <c r="J185" s="39">
        <f t="shared" ref="J185" si="104">H185+I185</f>
        <v>63</v>
      </c>
      <c r="K185" s="39">
        <v>0</v>
      </c>
      <c r="L185" s="39">
        <f t="shared" si="103"/>
        <v>63</v>
      </c>
    </row>
    <row r="186" spans="1:13" x14ac:dyDescent="0.25">
      <c r="A186" s="104"/>
      <c r="B186" s="37" t="s">
        <v>140</v>
      </c>
      <c r="C186" s="38" t="s">
        <v>111</v>
      </c>
      <c r="D186" s="38" t="s">
        <v>8</v>
      </c>
      <c r="E186" s="23">
        <v>9982270035</v>
      </c>
      <c r="F186" s="23" t="s">
        <v>95</v>
      </c>
      <c r="G186" s="23">
        <v>225</v>
      </c>
      <c r="H186" s="22">
        <v>11.385</v>
      </c>
      <c r="I186" s="39">
        <v>0</v>
      </c>
      <c r="J186" s="39">
        <f t="shared" si="102"/>
        <v>11.385</v>
      </c>
      <c r="K186" s="39">
        <v>0</v>
      </c>
      <c r="L186" s="39">
        <f t="shared" si="103"/>
        <v>11.385</v>
      </c>
    </row>
    <row r="187" spans="1:13" x14ac:dyDescent="0.25">
      <c r="A187" s="104"/>
      <c r="B187" s="37" t="s">
        <v>140</v>
      </c>
      <c r="C187" s="38" t="s">
        <v>111</v>
      </c>
      <c r="D187" s="38" t="s">
        <v>8</v>
      </c>
      <c r="E187" s="23" t="s">
        <v>310</v>
      </c>
      <c r="F187" s="23">
        <v>112</v>
      </c>
      <c r="G187" s="23" t="s">
        <v>97</v>
      </c>
      <c r="H187" s="22">
        <v>100.1</v>
      </c>
      <c r="I187" s="39">
        <v>0</v>
      </c>
      <c r="J187" s="39">
        <f t="shared" si="102"/>
        <v>100.1</v>
      </c>
      <c r="K187" s="39">
        <v>3.5</v>
      </c>
      <c r="L187" s="39">
        <f t="shared" si="103"/>
        <v>103.6</v>
      </c>
    </row>
    <row r="188" spans="1:13" x14ac:dyDescent="0.25">
      <c r="A188" s="104"/>
      <c r="B188" s="37" t="s">
        <v>140</v>
      </c>
      <c r="C188" s="38" t="s">
        <v>111</v>
      </c>
      <c r="D188" s="38" t="s">
        <v>8</v>
      </c>
      <c r="E188" s="23" t="s">
        <v>310</v>
      </c>
      <c r="F188" s="23" t="s">
        <v>95</v>
      </c>
      <c r="G188" s="23" t="s">
        <v>97</v>
      </c>
      <c r="H188" s="22">
        <v>195.28399999999999</v>
      </c>
      <c r="I188" s="39">
        <v>0</v>
      </c>
      <c r="J188" s="39">
        <f t="shared" si="102"/>
        <v>195.28399999999999</v>
      </c>
      <c r="K188" s="39">
        <v>0</v>
      </c>
      <c r="L188" s="39">
        <f t="shared" si="103"/>
        <v>195.28399999999999</v>
      </c>
    </row>
    <row r="189" spans="1:13" x14ac:dyDescent="0.25">
      <c r="A189" s="104"/>
      <c r="B189" s="37" t="s">
        <v>140</v>
      </c>
      <c r="C189" s="38" t="s">
        <v>111</v>
      </c>
      <c r="D189" s="38" t="s">
        <v>8</v>
      </c>
      <c r="E189" s="23" t="s">
        <v>311</v>
      </c>
      <c r="F189" s="23" t="s">
        <v>95</v>
      </c>
      <c r="G189" s="23">
        <v>296</v>
      </c>
      <c r="H189" s="22">
        <v>828.64</v>
      </c>
      <c r="I189" s="39">
        <v>-448</v>
      </c>
      <c r="J189" s="39">
        <f t="shared" si="102"/>
        <v>380.64</v>
      </c>
      <c r="K189" s="39">
        <v>10.199999999999999</v>
      </c>
      <c r="L189" s="39">
        <f t="shared" si="103"/>
        <v>390.84</v>
      </c>
    </row>
    <row r="190" spans="1:13" x14ac:dyDescent="0.25">
      <c r="A190" s="104"/>
      <c r="B190" s="37" t="s">
        <v>140</v>
      </c>
      <c r="C190" s="38" t="s">
        <v>111</v>
      </c>
      <c r="D190" s="38" t="s">
        <v>8</v>
      </c>
      <c r="E190" s="23" t="s">
        <v>311</v>
      </c>
      <c r="F190" s="23">
        <v>350</v>
      </c>
      <c r="G190" s="23">
        <v>296</v>
      </c>
      <c r="H190" s="22">
        <v>0</v>
      </c>
      <c r="I190" s="39">
        <v>448</v>
      </c>
      <c r="J190" s="39">
        <f t="shared" ref="J190" si="105">H190+I190</f>
        <v>448</v>
      </c>
      <c r="K190" s="39">
        <v>64.78</v>
      </c>
      <c r="L190" s="39">
        <f t="shared" si="103"/>
        <v>512.78</v>
      </c>
      <c r="M190" s="39"/>
    </row>
    <row r="191" spans="1:13" x14ac:dyDescent="0.25">
      <c r="A191" s="104"/>
      <c r="B191" s="37" t="s">
        <v>140</v>
      </c>
      <c r="C191" s="38" t="s">
        <v>111</v>
      </c>
      <c r="D191" s="38" t="s">
        <v>8</v>
      </c>
      <c r="E191" s="23" t="s">
        <v>311</v>
      </c>
      <c r="F191" s="23" t="s">
        <v>104</v>
      </c>
      <c r="G191" s="23">
        <v>291</v>
      </c>
      <c r="H191" s="22">
        <v>274.22800000000001</v>
      </c>
      <c r="I191" s="39">
        <v>0</v>
      </c>
      <c r="J191" s="39">
        <f t="shared" si="102"/>
        <v>274.22800000000001</v>
      </c>
      <c r="K191" s="39">
        <v>0</v>
      </c>
      <c r="L191" s="39">
        <f t="shared" si="103"/>
        <v>274.22800000000001</v>
      </c>
    </row>
    <row r="192" spans="1:13" x14ac:dyDescent="0.25">
      <c r="A192" s="104"/>
      <c r="B192" s="37" t="s">
        <v>140</v>
      </c>
      <c r="C192" s="38" t="s">
        <v>111</v>
      </c>
      <c r="D192" s="38" t="s">
        <v>8</v>
      </c>
      <c r="E192" s="23" t="s">
        <v>311</v>
      </c>
      <c r="F192" s="23" t="s">
        <v>105</v>
      </c>
      <c r="G192" s="23">
        <v>291</v>
      </c>
      <c r="H192" s="22">
        <v>5</v>
      </c>
      <c r="I192" s="39">
        <v>0</v>
      </c>
      <c r="J192" s="39">
        <f t="shared" si="102"/>
        <v>5</v>
      </c>
      <c r="K192" s="39">
        <v>7.5</v>
      </c>
      <c r="L192" s="39">
        <f t="shared" si="103"/>
        <v>12.5</v>
      </c>
    </row>
    <row r="193" spans="1:12" x14ac:dyDescent="0.25">
      <c r="A193" s="104"/>
      <c r="B193" s="37" t="s">
        <v>140</v>
      </c>
      <c r="C193" s="38" t="s">
        <v>111</v>
      </c>
      <c r="D193" s="38" t="s">
        <v>8</v>
      </c>
      <c r="E193" s="23" t="s">
        <v>312</v>
      </c>
      <c r="F193" s="23" t="s">
        <v>95</v>
      </c>
      <c r="G193" s="23" t="s">
        <v>98</v>
      </c>
      <c r="H193" s="22">
        <v>358.01</v>
      </c>
      <c r="I193" s="39">
        <f>669+300</f>
        <v>969</v>
      </c>
      <c r="J193" s="39">
        <f t="shared" si="102"/>
        <v>1327.01</v>
      </c>
      <c r="K193" s="39">
        <v>143.01499999999999</v>
      </c>
      <c r="L193" s="39">
        <f t="shared" si="103"/>
        <v>1470.0250000000001</v>
      </c>
    </row>
    <row r="194" spans="1:12" x14ac:dyDescent="0.25">
      <c r="A194" s="104"/>
      <c r="B194" s="37" t="s">
        <v>140</v>
      </c>
      <c r="C194" s="38" t="s">
        <v>111</v>
      </c>
      <c r="D194" s="38" t="s">
        <v>8</v>
      </c>
      <c r="E194" s="23" t="s">
        <v>313</v>
      </c>
      <c r="F194" s="23" t="s">
        <v>95</v>
      </c>
      <c r="G194" s="23" t="s">
        <v>99</v>
      </c>
      <c r="H194" s="22">
        <v>713.36500000000001</v>
      </c>
      <c r="I194" s="39">
        <f>42.56+40.2+99.1</f>
        <v>181.86</v>
      </c>
      <c r="J194" s="39">
        <f t="shared" si="102"/>
        <v>895.22500000000002</v>
      </c>
      <c r="K194" s="39">
        <v>295.61</v>
      </c>
      <c r="L194" s="39">
        <f t="shared" si="103"/>
        <v>1190.835</v>
      </c>
    </row>
    <row r="195" spans="1:12" x14ac:dyDescent="0.25">
      <c r="A195" s="104"/>
      <c r="B195" s="37" t="s">
        <v>140</v>
      </c>
      <c r="C195" s="38" t="s">
        <v>111</v>
      </c>
      <c r="D195" s="38" t="s">
        <v>8</v>
      </c>
      <c r="E195" s="23">
        <v>9983470033</v>
      </c>
      <c r="F195" s="23" t="s">
        <v>95</v>
      </c>
      <c r="G195" s="23">
        <v>343</v>
      </c>
      <c r="H195" s="22">
        <v>0</v>
      </c>
      <c r="I195" s="39">
        <v>441.6</v>
      </c>
      <c r="J195" s="39">
        <f t="shared" ref="J195" si="106">H195+I195</f>
        <v>441.6</v>
      </c>
      <c r="K195" s="39">
        <v>-296.75</v>
      </c>
      <c r="L195" s="39">
        <f t="shared" si="103"/>
        <v>144.85000000000002</v>
      </c>
    </row>
    <row r="196" spans="1:12" x14ac:dyDescent="0.25">
      <c r="A196" s="82" t="s">
        <v>457</v>
      </c>
      <c r="B196" s="37" t="s">
        <v>3</v>
      </c>
      <c r="C196" s="38" t="s">
        <v>111</v>
      </c>
      <c r="D196" s="38" t="s">
        <v>8</v>
      </c>
      <c r="E196" s="23">
        <v>9982270036</v>
      </c>
      <c r="F196" s="23" t="s">
        <v>95</v>
      </c>
      <c r="G196" s="23">
        <v>226</v>
      </c>
      <c r="H196" s="22">
        <v>0</v>
      </c>
      <c r="I196" s="39">
        <v>0</v>
      </c>
      <c r="J196" s="39">
        <f t="shared" ref="J196" si="107">H196+I196</f>
        <v>0</v>
      </c>
      <c r="K196" s="39">
        <v>35</v>
      </c>
      <c r="L196" s="39">
        <f t="shared" ref="L196" si="108">J196+K196</f>
        <v>35</v>
      </c>
    </row>
    <row r="197" spans="1:12" x14ac:dyDescent="0.25">
      <c r="A197" s="82" t="s">
        <v>457</v>
      </c>
      <c r="B197" s="37" t="s">
        <v>3</v>
      </c>
      <c r="C197" s="38" t="s">
        <v>111</v>
      </c>
      <c r="D197" s="38" t="s">
        <v>8</v>
      </c>
      <c r="E197" s="23">
        <v>9983170030</v>
      </c>
      <c r="F197" s="23">
        <v>414</v>
      </c>
      <c r="G197" s="23">
        <v>310</v>
      </c>
      <c r="H197" s="22">
        <v>0</v>
      </c>
      <c r="I197" s="39">
        <v>0</v>
      </c>
      <c r="J197" s="39">
        <f t="shared" ref="J197" si="109">H197+I197</f>
        <v>0</v>
      </c>
      <c r="K197" s="39">
        <v>3465</v>
      </c>
      <c r="L197" s="39">
        <f t="shared" ref="L197" si="110">J197+K197</f>
        <v>3465</v>
      </c>
    </row>
    <row r="198" spans="1:12" x14ac:dyDescent="0.25">
      <c r="A198" s="30" t="s">
        <v>215</v>
      </c>
      <c r="B198" s="31"/>
      <c r="C198" s="36" t="s">
        <v>111</v>
      </c>
      <c r="D198" s="36" t="s">
        <v>111</v>
      </c>
      <c r="E198" s="36" t="s">
        <v>156</v>
      </c>
      <c r="F198" s="36"/>
      <c r="G198" s="36"/>
      <c r="H198" s="33">
        <f>H199</f>
        <v>255</v>
      </c>
      <c r="I198" s="33">
        <f t="shared" ref="I198:L198" si="111">I199</f>
        <v>0</v>
      </c>
      <c r="J198" s="33">
        <f t="shared" si="111"/>
        <v>255</v>
      </c>
      <c r="K198" s="33">
        <f t="shared" si="111"/>
        <v>0</v>
      </c>
      <c r="L198" s="33">
        <f t="shared" si="111"/>
        <v>255</v>
      </c>
    </row>
    <row r="199" spans="1:12" x14ac:dyDescent="0.25">
      <c r="A199" s="41" t="s">
        <v>413</v>
      </c>
      <c r="B199" s="37" t="s">
        <v>3</v>
      </c>
      <c r="C199" s="38" t="s">
        <v>111</v>
      </c>
      <c r="D199" s="38" t="s">
        <v>111</v>
      </c>
      <c r="E199" s="23" t="s">
        <v>344</v>
      </c>
      <c r="F199" s="23" t="s">
        <v>95</v>
      </c>
      <c r="G199" s="23" t="s">
        <v>240</v>
      </c>
      <c r="H199" s="22">
        <v>255</v>
      </c>
      <c r="I199" s="39">
        <v>0</v>
      </c>
      <c r="J199" s="39">
        <f>H199+I199</f>
        <v>255</v>
      </c>
      <c r="K199" s="39">
        <v>0</v>
      </c>
      <c r="L199" s="39">
        <f>J199+K199</f>
        <v>255</v>
      </c>
    </row>
    <row r="200" spans="1:12" x14ac:dyDescent="0.25">
      <c r="A200" s="30" t="s">
        <v>214</v>
      </c>
      <c r="B200" s="31"/>
      <c r="C200" s="36" t="s">
        <v>111</v>
      </c>
      <c r="D200" s="36" t="s">
        <v>130</v>
      </c>
      <c r="E200" s="36" t="s">
        <v>156</v>
      </c>
      <c r="F200" s="36"/>
      <c r="G200" s="36"/>
      <c r="H200" s="33">
        <f>H201+H206+H208+H216+H231</f>
        <v>17710.957999999999</v>
      </c>
      <c r="I200" s="33">
        <f t="shared" ref="I200:J200" si="112">I201+I206+I208+I216+I231</f>
        <v>-2117.9190000000003</v>
      </c>
      <c r="J200" s="33">
        <f t="shared" si="112"/>
        <v>15593.038999999997</v>
      </c>
      <c r="K200" s="33">
        <f t="shared" ref="K200:L200" si="113">K201+K206+K208+K216+K231</f>
        <v>202.08799999999999</v>
      </c>
      <c r="L200" s="33">
        <f t="shared" si="113"/>
        <v>15795.126999999999</v>
      </c>
    </row>
    <row r="201" spans="1:12" x14ac:dyDescent="0.25">
      <c r="A201" s="30" t="s">
        <v>149</v>
      </c>
      <c r="B201" s="31"/>
      <c r="C201" s="36" t="s">
        <v>111</v>
      </c>
      <c r="D201" s="36" t="s">
        <v>130</v>
      </c>
      <c r="E201" s="36"/>
      <c r="F201" s="36"/>
      <c r="G201" s="36"/>
      <c r="H201" s="33">
        <f>H202+H203+H204+H205</f>
        <v>1218</v>
      </c>
      <c r="I201" s="33">
        <f t="shared" ref="I201:J201" si="114">I202+I203+I204+I205</f>
        <v>0</v>
      </c>
      <c r="J201" s="33">
        <f t="shared" si="114"/>
        <v>1218</v>
      </c>
      <c r="K201" s="33">
        <f t="shared" ref="K201:L201" si="115">K202+K203+K204+K205</f>
        <v>0</v>
      </c>
      <c r="L201" s="33">
        <f t="shared" si="115"/>
        <v>1218</v>
      </c>
    </row>
    <row r="202" spans="1:12" x14ac:dyDescent="0.25">
      <c r="A202" s="104" t="s">
        <v>149</v>
      </c>
      <c r="B202" s="37" t="s">
        <v>3</v>
      </c>
      <c r="C202" s="38" t="s">
        <v>111</v>
      </c>
      <c r="D202" s="38" t="s">
        <v>130</v>
      </c>
      <c r="E202" s="23" t="s">
        <v>345</v>
      </c>
      <c r="F202" s="23" t="s">
        <v>85</v>
      </c>
      <c r="G202" s="23" t="s">
        <v>86</v>
      </c>
      <c r="H202" s="22">
        <v>564.54</v>
      </c>
      <c r="I202" s="39">
        <v>0</v>
      </c>
      <c r="J202" s="39">
        <f t="shared" ref="J202:J205" si="116">H202+I202</f>
        <v>564.54</v>
      </c>
      <c r="K202" s="39">
        <v>-13.081</v>
      </c>
      <c r="L202" s="39">
        <f t="shared" ref="L202:L205" si="117">J202+K202</f>
        <v>551.45899999999995</v>
      </c>
    </row>
    <row r="203" spans="1:12" x14ac:dyDescent="0.25">
      <c r="A203" s="104"/>
      <c r="B203" s="37" t="s">
        <v>3</v>
      </c>
      <c r="C203" s="38" t="s">
        <v>111</v>
      </c>
      <c r="D203" s="38" t="s">
        <v>130</v>
      </c>
      <c r="E203" s="23" t="s">
        <v>345</v>
      </c>
      <c r="F203" s="23" t="s">
        <v>87</v>
      </c>
      <c r="G203" s="23" t="s">
        <v>88</v>
      </c>
      <c r="H203" s="22">
        <v>170.49100000000001</v>
      </c>
      <c r="I203" s="39">
        <v>0</v>
      </c>
      <c r="J203" s="39">
        <f t="shared" si="116"/>
        <v>170.49100000000001</v>
      </c>
      <c r="K203" s="39">
        <v>-3.95</v>
      </c>
      <c r="L203" s="39">
        <f t="shared" si="117"/>
        <v>166.54100000000003</v>
      </c>
    </row>
    <row r="204" spans="1:12" x14ac:dyDescent="0.25">
      <c r="A204" s="104"/>
      <c r="B204" s="37" t="s">
        <v>3</v>
      </c>
      <c r="C204" s="38" t="s">
        <v>111</v>
      </c>
      <c r="D204" s="38" t="s">
        <v>130</v>
      </c>
      <c r="E204" s="23" t="s">
        <v>346</v>
      </c>
      <c r="F204" s="23" t="s">
        <v>95</v>
      </c>
      <c r="G204" s="23" t="s">
        <v>98</v>
      </c>
      <c r="H204" s="22">
        <v>45</v>
      </c>
      <c r="I204" s="39">
        <v>0</v>
      </c>
      <c r="J204" s="39">
        <f t="shared" si="116"/>
        <v>45</v>
      </c>
      <c r="K204" s="39">
        <v>455</v>
      </c>
      <c r="L204" s="39">
        <f t="shared" si="117"/>
        <v>500</v>
      </c>
    </row>
    <row r="205" spans="1:12" x14ac:dyDescent="0.25">
      <c r="A205" s="104"/>
      <c r="B205" s="37" t="s">
        <v>3</v>
      </c>
      <c r="C205" s="38" t="s">
        <v>111</v>
      </c>
      <c r="D205" s="38" t="s">
        <v>130</v>
      </c>
      <c r="E205" s="23" t="s">
        <v>347</v>
      </c>
      <c r="F205" s="23" t="s">
        <v>95</v>
      </c>
      <c r="G205" s="23" t="s">
        <v>99</v>
      </c>
      <c r="H205" s="22">
        <v>437.96899999999999</v>
      </c>
      <c r="I205" s="39">
        <v>0</v>
      </c>
      <c r="J205" s="39">
        <f t="shared" si="116"/>
        <v>437.96899999999999</v>
      </c>
      <c r="K205" s="39">
        <v>-437.96899999999999</v>
      </c>
      <c r="L205" s="39">
        <f t="shared" si="117"/>
        <v>0</v>
      </c>
    </row>
    <row r="206" spans="1:12" x14ac:dyDescent="0.25">
      <c r="A206" s="30" t="s">
        <v>150</v>
      </c>
      <c r="B206" s="31"/>
      <c r="C206" s="36" t="s">
        <v>111</v>
      </c>
      <c r="D206" s="36" t="s">
        <v>130</v>
      </c>
      <c r="E206" s="36"/>
      <c r="F206" s="36"/>
      <c r="G206" s="36"/>
      <c r="H206" s="33">
        <f>H207</f>
        <v>2559.4110000000001</v>
      </c>
      <c r="I206" s="33">
        <f>I207</f>
        <v>-2559.4110000000001</v>
      </c>
      <c r="J206" s="33">
        <f>J207</f>
        <v>0</v>
      </c>
      <c r="K206" s="33">
        <f>K207</f>
        <v>0</v>
      </c>
      <c r="L206" s="33">
        <f>L207</f>
        <v>0</v>
      </c>
    </row>
    <row r="207" spans="1:12" x14ac:dyDescent="0.25">
      <c r="A207" s="41" t="s">
        <v>414</v>
      </c>
      <c r="B207" s="42" t="s">
        <v>3</v>
      </c>
      <c r="C207" s="38" t="s">
        <v>111</v>
      </c>
      <c r="D207" s="38" t="s">
        <v>130</v>
      </c>
      <c r="E207" s="23" t="s">
        <v>348</v>
      </c>
      <c r="F207" s="23" t="s">
        <v>151</v>
      </c>
      <c r="G207" s="23" t="s">
        <v>138</v>
      </c>
      <c r="H207" s="22">
        <v>2559.4110000000001</v>
      </c>
      <c r="I207" s="39">
        <v>-2559.4110000000001</v>
      </c>
      <c r="J207" s="39">
        <f>H207+I207</f>
        <v>0</v>
      </c>
      <c r="K207" s="39">
        <v>0</v>
      </c>
      <c r="L207" s="39">
        <f>J207+K207</f>
        <v>0</v>
      </c>
    </row>
    <row r="208" spans="1:12" x14ac:dyDescent="0.25">
      <c r="A208" s="30" t="s">
        <v>152</v>
      </c>
      <c r="B208" s="31"/>
      <c r="C208" s="36" t="s">
        <v>111</v>
      </c>
      <c r="D208" s="36" t="s">
        <v>130</v>
      </c>
      <c r="E208" s="36"/>
      <c r="F208" s="36"/>
      <c r="G208" s="36"/>
      <c r="H208" s="33">
        <f>H209+H210+H211+H212+H213+H214</f>
        <v>5730.3009999999995</v>
      </c>
      <c r="I208" s="33">
        <f t="shared" ref="I208" si="118">I209+I210+I211+I212+I213+I214</f>
        <v>60.2</v>
      </c>
      <c r="J208" s="33">
        <f>J209+J210+J211+J212+J213+J214+J215</f>
        <v>5790.5009999999993</v>
      </c>
      <c r="K208" s="33">
        <f t="shared" ref="K208:L208" si="119">K209+K210+K211+K212+K213+K214+K215</f>
        <v>99.888000000000005</v>
      </c>
      <c r="L208" s="33">
        <f t="shared" si="119"/>
        <v>5890.3889999999992</v>
      </c>
    </row>
    <row r="209" spans="1:12" x14ac:dyDescent="0.25">
      <c r="A209" s="104" t="s">
        <v>152</v>
      </c>
      <c r="B209" s="37" t="s">
        <v>153</v>
      </c>
      <c r="C209" s="38" t="s">
        <v>111</v>
      </c>
      <c r="D209" s="38" t="s">
        <v>130</v>
      </c>
      <c r="E209" s="23" t="s">
        <v>258</v>
      </c>
      <c r="F209" s="23" t="s">
        <v>124</v>
      </c>
      <c r="G209" s="23" t="s">
        <v>86</v>
      </c>
      <c r="H209" s="22">
        <v>4279.5339999999997</v>
      </c>
      <c r="I209" s="39">
        <v>0</v>
      </c>
      <c r="J209" s="39">
        <f t="shared" ref="J209:J214" si="120">H209+I209</f>
        <v>4279.5339999999997</v>
      </c>
      <c r="K209" s="39">
        <v>0</v>
      </c>
      <c r="L209" s="39">
        <f t="shared" ref="L209:L214" si="121">J209+K209</f>
        <v>4279.5339999999997</v>
      </c>
    </row>
    <row r="210" spans="1:12" x14ac:dyDescent="0.25">
      <c r="A210" s="104"/>
      <c r="B210" s="37" t="s">
        <v>153</v>
      </c>
      <c r="C210" s="38" t="s">
        <v>111</v>
      </c>
      <c r="D210" s="38" t="s">
        <v>130</v>
      </c>
      <c r="E210" s="23" t="s">
        <v>258</v>
      </c>
      <c r="F210" s="23" t="s">
        <v>125</v>
      </c>
      <c r="G210" s="23" t="s">
        <v>88</v>
      </c>
      <c r="H210" s="22">
        <v>1292.4190000000001</v>
      </c>
      <c r="I210" s="39">
        <v>0</v>
      </c>
      <c r="J210" s="39">
        <f t="shared" si="120"/>
        <v>1292.4190000000001</v>
      </c>
      <c r="K210" s="39">
        <v>0</v>
      </c>
      <c r="L210" s="39">
        <f t="shared" si="121"/>
        <v>1292.4190000000001</v>
      </c>
    </row>
    <row r="211" spans="1:12" x14ac:dyDescent="0.25">
      <c r="A211" s="104"/>
      <c r="B211" s="37" t="s">
        <v>153</v>
      </c>
      <c r="C211" s="38" t="s">
        <v>111</v>
      </c>
      <c r="D211" s="38" t="s">
        <v>130</v>
      </c>
      <c r="E211" s="23" t="s">
        <v>259</v>
      </c>
      <c r="F211" s="23" t="s">
        <v>143</v>
      </c>
      <c r="G211" s="23" t="s">
        <v>92</v>
      </c>
      <c r="H211" s="22">
        <v>52.667999999999999</v>
      </c>
      <c r="I211" s="39">
        <v>0</v>
      </c>
      <c r="J211" s="39">
        <f t="shared" si="120"/>
        <v>52.667999999999999</v>
      </c>
      <c r="K211" s="39">
        <v>0</v>
      </c>
      <c r="L211" s="39">
        <f t="shared" si="121"/>
        <v>52.667999999999999</v>
      </c>
    </row>
    <row r="212" spans="1:12" x14ac:dyDescent="0.25">
      <c r="A212" s="104"/>
      <c r="B212" s="37" t="s">
        <v>153</v>
      </c>
      <c r="C212" s="38" t="s">
        <v>111</v>
      </c>
      <c r="D212" s="38" t="s">
        <v>130</v>
      </c>
      <c r="E212" s="23" t="s">
        <v>260</v>
      </c>
      <c r="F212" s="23" t="s">
        <v>93</v>
      </c>
      <c r="G212" s="23" t="s">
        <v>94</v>
      </c>
      <c r="H212" s="22">
        <v>24.96</v>
      </c>
      <c r="I212" s="39">
        <v>0</v>
      </c>
      <c r="J212" s="39">
        <f t="shared" si="120"/>
        <v>24.96</v>
      </c>
      <c r="K212" s="39">
        <v>0</v>
      </c>
      <c r="L212" s="39">
        <f t="shared" si="121"/>
        <v>24.96</v>
      </c>
    </row>
    <row r="213" spans="1:12" x14ac:dyDescent="0.25">
      <c r="A213" s="104"/>
      <c r="B213" s="37" t="s">
        <v>153</v>
      </c>
      <c r="C213" s="38" t="s">
        <v>111</v>
      </c>
      <c r="D213" s="38" t="s">
        <v>130</v>
      </c>
      <c r="E213" s="23" t="s">
        <v>261</v>
      </c>
      <c r="F213" s="23" t="s">
        <v>95</v>
      </c>
      <c r="G213" s="23" t="s">
        <v>97</v>
      </c>
      <c r="H213" s="22">
        <v>42.2</v>
      </c>
      <c r="I213" s="39">
        <v>0</v>
      </c>
      <c r="J213" s="39">
        <f t="shared" si="120"/>
        <v>42.2</v>
      </c>
      <c r="K213" s="39">
        <v>0</v>
      </c>
      <c r="L213" s="39">
        <f t="shared" si="121"/>
        <v>42.2</v>
      </c>
    </row>
    <row r="214" spans="1:12" x14ac:dyDescent="0.25">
      <c r="A214" s="104"/>
      <c r="B214" s="37" t="s">
        <v>153</v>
      </c>
      <c r="C214" s="38" t="s">
        <v>111</v>
      </c>
      <c r="D214" s="38" t="s">
        <v>130</v>
      </c>
      <c r="E214" s="23" t="s">
        <v>262</v>
      </c>
      <c r="F214" s="23" t="s">
        <v>95</v>
      </c>
      <c r="G214" s="23" t="s">
        <v>99</v>
      </c>
      <c r="H214" s="22">
        <v>38.520000000000003</v>
      </c>
      <c r="I214" s="39">
        <v>60.2</v>
      </c>
      <c r="J214" s="39">
        <f t="shared" si="120"/>
        <v>98.72</v>
      </c>
      <c r="K214" s="39">
        <v>0</v>
      </c>
      <c r="L214" s="39">
        <f t="shared" si="121"/>
        <v>98.72</v>
      </c>
    </row>
    <row r="215" spans="1:12" x14ac:dyDescent="0.25">
      <c r="A215" s="104"/>
      <c r="B215" s="37" t="s">
        <v>153</v>
      </c>
      <c r="C215" s="38" t="s">
        <v>111</v>
      </c>
      <c r="D215" s="38" t="s">
        <v>130</v>
      </c>
      <c r="E215" s="23">
        <v>9983470043</v>
      </c>
      <c r="F215" s="23" t="s">
        <v>95</v>
      </c>
      <c r="G215" s="23">
        <v>343</v>
      </c>
      <c r="H215" s="22">
        <v>0</v>
      </c>
      <c r="I215" s="39">
        <v>0</v>
      </c>
      <c r="J215" s="39">
        <f t="shared" ref="J215" si="122">H215+I215</f>
        <v>0</v>
      </c>
      <c r="K215" s="39">
        <v>99.888000000000005</v>
      </c>
      <c r="L215" s="39">
        <f t="shared" ref="L215" si="123">J215+K215</f>
        <v>99.888000000000005</v>
      </c>
    </row>
    <row r="216" spans="1:12" x14ac:dyDescent="0.25">
      <c r="A216" s="30" t="s">
        <v>154</v>
      </c>
      <c r="B216" s="31"/>
      <c r="C216" s="36" t="s">
        <v>111</v>
      </c>
      <c r="D216" s="36" t="s">
        <v>130</v>
      </c>
      <c r="E216" s="36"/>
      <c r="F216" s="36"/>
      <c r="G216" s="36"/>
      <c r="H216" s="33">
        <f>H217+H218+H219+H220+H222+H224+H225+H227+H228+H229+H230+H221+H223</f>
        <v>8203.246000000001</v>
      </c>
      <c r="I216" s="33">
        <f t="shared" ref="I216" si="124">I217+I218+I219+I220+I222+I224+I225+I227+I228+I229+I230+I221+I223</f>
        <v>81.292000000000058</v>
      </c>
      <c r="J216" s="33">
        <f>J217+J218+J219+J220+J222+J224+J225+J227+J228+J229+J230+J221+J223+J226</f>
        <v>8284.5379999999986</v>
      </c>
      <c r="K216" s="33">
        <f t="shared" ref="K216:L216" si="125">K217+K218+K219+K220+K222+K224+K225+K227+K228+K229+K230+K221+K223+K226</f>
        <v>102.19999999999999</v>
      </c>
      <c r="L216" s="33">
        <f t="shared" si="125"/>
        <v>8386.7379999999994</v>
      </c>
    </row>
    <row r="217" spans="1:12" x14ac:dyDescent="0.25">
      <c r="A217" s="104" t="s">
        <v>154</v>
      </c>
      <c r="B217" s="37" t="s">
        <v>140</v>
      </c>
      <c r="C217" s="38" t="s">
        <v>111</v>
      </c>
      <c r="D217" s="38" t="s">
        <v>130</v>
      </c>
      <c r="E217" s="23" t="s">
        <v>258</v>
      </c>
      <c r="F217" s="23" t="s">
        <v>124</v>
      </c>
      <c r="G217" s="23" t="s">
        <v>86</v>
      </c>
      <c r="H217" s="22">
        <v>3507.2779999999998</v>
      </c>
      <c r="I217" s="39">
        <v>0</v>
      </c>
      <c r="J217" s="39">
        <f t="shared" ref="J217:J229" si="126">H217+I217</f>
        <v>3507.2779999999998</v>
      </c>
      <c r="K217" s="39">
        <v>0</v>
      </c>
      <c r="L217" s="39">
        <f t="shared" ref="L217:L231" si="127">J217+K217</f>
        <v>3507.2779999999998</v>
      </c>
    </row>
    <row r="218" spans="1:12" x14ac:dyDescent="0.25">
      <c r="A218" s="104"/>
      <c r="B218" s="37" t="s">
        <v>140</v>
      </c>
      <c r="C218" s="38" t="s">
        <v>111</v>
      </c>
      <c r="D218" s="38" t="s">
        <v>130</v>
      </c>
      <c r="E218" s="23" t="s">
        <v>258</v>
      </c>
      <c r="F218" s="23" t="s">
        <v>125</v>
      </c>
      <c r="G218" s="23" t="s">
        <v>88</v>
      </c>
      <c r="H218" s="22">
        <v>1059.1980000000001</v>
      </c>
      <c r="I218" s="39">
        <v>0</v>
      </c>
      <c r="J218" s="39">
        <f t="shared" si="126"/>
        <v>1059.1980000000001</v>
      </c>
      <c r="K218" s="39">
        <v>0</v>
      </c>
      <c r="L218" s="39">
        <f t="shared" si="127"/>
        <v>1059.1980000000001</v>
      </c>
    </row>
    <row r="219" spans="1:12" x14ac:dyDescent="0.25">
      <c r="A219" s="104"/>
      <c r="B219" s="37" t="s">
        <v>140</v>
      </c>
      <c r="C219" s="38" t="s">
        <v>111</v>
      </c>
      <c r="D219" s="38" t="s">
        <v>130</v>
      </c>
      <c r="E219" s="23" t="s">
        <v>259</v>
      </c>
      <c r="F219" s="23" t="s">
        <v>143</v>
      </c>
      <c r="G219" s="23" t="s">
        <v>92</v>
      </c>
      <c r="H219" s="22">
        <v>1766.4</v>
      </c>
      <c r="I219" s="39">
        <v>-845.4</v>
      </c>
      <c r="J219" s="39">
        <f t="shared" si="126"/>
        <v>921.00000000000011</v>
      </c>
      <c r="K219" s="39">
        <v>0</v>
      </c>
      <c r="L219" s="39">
        <f t="shared" si="127"/>
        <v>921.00000000000011</v>
      </c>
    </row>
    <row r="220" spans="1:12" x14ac:dyDescent="0.25">
      <c r="A220" s="104"/>
      <c r="B220" s="37" t="s">
        <v>140</v>
      </c>
      <c r="C220" s="38" t="s">
        <v>111</v>
      </c>
      <c r="D220" s="38" t="s">
        <v>130</v>
      </c>
      <c r="E220" s="23" t="s">
        <v>260</v>
      </c>
      <c r="F220" s="23" t="s">
        <v>93</v>
      </c>
      <c r="G220" s="23" t="s">
        <v>94</v>
      </c>
      <c r="H220" s="22">
        <v>37.92</v>
      </c>
      <c r="I220" s="39">
        <v>0</v>
      </c>
      <c r="J220" s="39">
        <f t="shared" si="126"/>
        <v>37.92</v>
      </c>
      <c r="K220" s="39">
        <v>0</v>
      </c>
      <c r="L220" s="39">
        <f t="shared" si="127"/>
        <v>37.92</v>
      </c>
    </row>
    <row r="221" spans="1:12" x14ac:dyDescent="0.25">
      <c r="A221" s="104"/>
      <c r="B221" s="37" t="s">
        <v>140</v>
      </c>
      <c r="C221" s="38" t="s">
        <v>111</v>
      </c>
      <c r="D221" s="38" t="s">
        <v>130</v>
      </c>
      <c r="E221" s="23">
        <v>9982270042</v>
      </c>
      <c r="F221" s="23" t="s">
        <v>143</v>
      </c>
      <c r="G221" s="23">
        <v>222</v>
      </c>
      <c r="H221" s="22">
        <v>0</v>
      </c>
      <c r="I221" s="39">
        <v>786</v>
      </c>
      <c r="J221" s="39">
        <f t="shared" ref="J221" si="128">H221+I221</f>
        <v>786</v>
      </c>
      <c r="K221" s="39">
        <v>0</v>
      </c>
      <c r="L221" s="39">
        <f t="shared" si="127"/>
        <v>786</v>
      </c>
    </row>
    <row r="222" spans="1:12" x14ac:dyDescent="0.25">
      <c r="A222" s="104"/>
      <c r="B222" s="37" t="s">
        <v>140</v>
      </c>
      <c r="C222" s="38" t="s">
        <v>111</v>
      </c>
      <c r="D222" s="38" t="s">
        <v>130</v>
      </c>
      <c r="E222" s="23" t="s">
        <v>314</v>
      </c>
      <c r="F222" s="23" t="s">
        <v>95</v>
      </c>
      <c r="G222" s="23" t="s">
        <v>102</v>
      </c>
      <c r="H222" s="22">
        <v>55.1</v>
      </c>
      <c r="I222" s="39">
        <v>0</v>
      </c>
      <c r="J222" s="39">
        <f t="shared" si="126"/>
        <v>55.1</v>
      </c>
      <c r="K222" s="39">
        <v>0</v>
      </c>
      <c r="L222" s="39">
        <f t="shared" si="127"/>
        <v>55.1</v>
      </c>
    </row>
    <row r="223" spans="1:12" x14ac:dyDescent="0.25">
      <c r="A223" s="104"/>
      <c r="B223" s="37" t="s">
        <v>140</v>
      </c>
      <c r="C223" s="38" t="s">
        <v>111</v>
      </c>
      <c r="D223" s="38" t="s">
        <v>130</v>
      </c>
      <c r="E223" s="23">
        <v>9982270046</v>
      </c>
      <c r="F223" s="23" t="s">
        <v>143</v>
      </c>
      <c r="G223" s="23">
        <v>226</v>
      </c>
      <c r="H223" s="22">
        <v>0</v>
      </c>
      <c r="I223" s="39">
        <v>59.4</v>
      </c>
      <c r="J223" s="39">
        <f t="shared" si="126"/>
        <v>59.4</v>
      </c>
      <c r="K223" s="39">
        <v>0</v>
      </c>
      <c r="L223" s="39">
        <f t="shared" si="127"/>
        <v>59.4</v>
      </c>
    </row>
    <row r="224" spans="1:12" x14ac:dyDescent="0.25">
      <c r="A224" s="104"/>
      <c r="B224" s="37" t="s">
        <v>140</v>
      </c>
      <c r="C224" s="38" t="s">
        <v>111</v>
      </c>
      <c r="D224" s="38" t="s">
        <v>130</v>
      </c>
      <c r="E224" s="23" t="s">
        <v>261</v>
      </c>
      <c r="F224" s="23" t="s">
        <v>95</v>
      </c>
      <c r="G224" s="23" t="s">
        <v>97</v>
      </c>
      <c r="H224" s="22">
        <v>525.20000000000005</v>
      </c>
      <c r="I224" s="39">
        <v>0</v>
      </c>
      <c r="J224" s="39">
        <f t="shared" si="126"/>
        <v>525.20000000000005</v>
      </c>
      <c r="K224" s="39">
        <v>0</v>
      </c>
      <c r="L224" s="39">
        <f t="shared" si="127"/>
        <v>525.20000000000005</v>
      </c>
    </row>
    <row r="225" spans="1:12" x14ac:dyDescent="0.25">
      <c r="A225" s="104"/>
      <c r="B225" s="37" t="s">
        <v>140</v>
      </c>
      <c r="C225" s="38" t="s">
        <v>111</v>
      </c>
      <c r="D225" s="38" t="s">
        <v>130</v>
      </c>
      <c r="E225" s="23" t="s">
        <v>315</v>
      </c>
      <c r="F225" s="23" t="s">
        <v>95</v>
      </c>
      <c r="G225" s="23" t="s">
        <v>240</v>
      </c>
      <c r="H225" s="22">
        <v>312.5</v>
      </c>
      <c r="I225" s="39">
        <v>0</v>
      </c>
      <c r="J225" s="39">
        <f t="shared" si="126"/>
        <v>312.5</v>
      </c>
      <c r="K225" s="39">
        <v>0</v>
      </c>
      <c r="L225" s="39">
        <f t="shared" si="127"/>
        <v>312.5</v>
      </c>
    </row>
    <row r="226" spans="1:12" s="15" customFormat="1" x14ac:dyDescent="0.25">
      <c r="A226" s="104"/>
      <c r="B226" s="37" t="s">
        <v>140</v>
      </c>
      <c r="C226" s="38" t="s">
        <v>111</v>
      </c>
      <c r="D226" s="38" t="s">
        <v>130</v>
      </c>
      <c r="E226" s="23" t="s">
        <v>315</v>
      </c>
      <c r="F226" s="23">
        <v>350</v>
      </c>
      <c r="G226" s="23">
        <v>296</v>
      </c>
      <c r="H226" s="22">
        <v>0</v>
      </c>
      <c r="I226" s="39">
        <v>0</v>
      </c>
      <c r="J226" s="39">
        <f t="shared" si="126"/>
        <v>0</v>
      </c>
      <c r="K226" s="39">
        <v>419</v>
      </c>
      <c r="L226" s="39">
        <f t="shared" ref="L226" si="129">J226+K226</f>
        <v>419</v>
      </c>
    </row>
    <row r="227" spans="1:12" x14ac:dyDescent="0.25">
      <c r="A227" s="104"/>
      <c r="B227" s="37" t="s">
        <v>140</v>
      </c>
      <c r="C227" s="38" t="s">
        <v>111</v>
      </c>
      <c r="D227" s="38" t="s">
        <v>130</v>
      </c>
      <c r="E227" s="23" t="s">
        <v>315</v>
      </c>
      <c r="F227" s="23" t="s">
        <v>104</v>
      </c>
      <c r="G227" s="23" t="s">
        <v>239</v>
      </c>
      <c r="H227" s="22">
        <v>50</v>
      </c>
      <c r="I227" s="39">
        <v>0</v>
      </c>
      <c r="J227" s="39">
        <f t="shared" si="126"/>
        <v>50</v>
      </c>
      <c r="K227" s="39">
        <v>0</v>
      </c>
      <c r="L227" s="39">
        <f t="shared" si="127"/>
        <v>50</v>
      </c>
    </row>
    <row r="228" spans="1:12" x14ac:dyDescent="0.25">
      <c r="A228" s="104"/>
      <c r="B228" s="37" t="s">
        <v>140</v>
      </c>
      <c r="C228" s="38" t="s">
        <v>111</v>
      </c>
      <c r="D228" s="38" t="s">
        <v>130</v>
      </c>
      <c r="E228" s="23" t="s">
        <v>315</v>
      </c>
      <c r="F228" s="23" t="s">
        <v>105</v>
      </c>
      <c r="G228" s="23" t="s">
        <v>239</v>
      </c>
      <c r="H228" s="22">
        <v>0.7</v>
      </c>
      <c r="I228" s="39">
        <v>0</v>
      </c>
      <c r="J228" s="39">
        <f t="shared" si="126"/>
        <v>0.7</v>
      </c>
      <c r="K228" s="39">
        <v>0</v>
      </c>
      <c r="L228" s="39">
        <f t="shared" si="127"/>
        <v>0.7</v>
      </c>
    </row>
    <row r="229" spans="1:12" x14ac:dyDescent="0.25">
      <c r="A229" s="104"/>
      <c r="B229" s="37" t="s">
        <v>140</v>
      </c>
      <c r="C229" s="38" t="s">
        <v>111</v>
      </c>
      <c r="D229" s="38" t="s">
        <v>130</v>
      </c>
      <c r="E229" s="23" t="s">
        <v>262</v>
      </c>
      <c r="F229" s="23" t="s">
        <v>95</v>
      </c>
      <c r="G229" s="23" t="s">
        <v>99</v>
      </c>
      <c r="H229" s="22">
        <v>888.95</v>
      </c>
      <c r="I229" s="39">
        <f>-496.8+81.292</f>
        <v>-415.50800000000004</v>
      </c>
      <c r="J229" s="39">
        <f t="shared" si="126"/>
        <v>473.44200000000001</v>
      </c>
      <c r="K229" s="39">
        <v>0</v>
      </c>
      <c r="L229" s="39">
        <f t="shared" si="127"/>
        <v>473.44200000000001</v>
      </c>
    </row>
    <row r="230" spans="1:12" x14ac:dyDescent="0.25">
      <c r="A230" s="104"/>
      <c r="B230" s="37" t="s">
        <v>140</v>
      </c>
      <c r="C230" s="38" t="s">
        <v>111</v>
      </c>
      <c r="D230" s="38" t="s">
        <v>130</v>
      </c>
      <c r="E230" s="23">
        <v>9983470043</v>
      </c>
      <c r="F230" s="23" t="s">
        <v>95</v>
      </c>
      <c r="G230" s="23">
        <v>343</v>
      </c>
      <c r="H230" s="22">
        <v>0</v>
      </c>
      <c r="I230" s="39">
        <v>496.8</v>
      </c>
      <c r="J230" s="39">
        <f t="shared" ref="J230" si="130">H230+I230</f>
        <v>496.8</v>
      </c>
      <c r="K230" s="39">
        <v>-316.8</v>
      </c>
      <c r="L230" s="39">
        <f t="shared" si="127"/>
        <v>180</v>
      </c>
    </row>
    <row r="231" spans="1:12" s="15" customFormat="1" x14ac:dyDescent="0.25">
      <c r="A231" s="51" t="s">
        <v>415</v>
      </c>
      <c r="B231" s="37" t="s">
        <v>140</v>
      </c>
      <c r="C231" s="38" t="s">
        <v>111</v>
      </c>
      <c r="D231" s="38" t="s">
        <v>130</v>
      </c>
      <c r="E231" s="23">
        <v>9990261620</v>
      </c>
      <c r="F231" s="23">
        <v>350</v>
      </c>
      <c r="G231" s="23">
        <v>290</v>
      </c>
      <c r="H231" s="22">
        <v>0</v>
      </c>
      <c r="I231" s="39">
        <v>300</v>
      </c>
      <c r="J231" s="39">
        <f t="shared" ref="J231" si="131">H231+I231</f>
        <v>300</v>
      </c>
      <c r="K231" s="39">
        <v>0</v>
      </c>
      <c r="L231" s="39">
        <f t="shared" si="127"/>
        <v>300</v>
      </c>
    </row>
    <row r="232" spans="1:12" x14ac:dyDescent="0.25">
      <c r="A232" s="30" t="s">
        <v>213</v>
      </c>
      <c r="B232" s="31"/>
      <c r="C232" s="36" t="s">
        <v>155</v>
      </c>
      <c r="D232" s="36" t="s">
        <v>6</v>
      </c>
      <c r="E232" s="36"/>
      <c r="F232" s="36"/>
      <c r="G232" s="36"/>
      <c r="H232" s="33">
        <f>H233+H287</f>
        <v>33876.341999999997</v>
      </c>
      <c r="I232" s="33">
        <f>I233+I287</f>
        <v>607.38000000000011</v>
      </c>
      <c r="J232" s="33">
        <f>J233+J287</f>
        <v>34483.722000000002</v>
      </c>
      <c r="K232" s="33">
        <f>K233+K287</f>
        <v>51401.272909999985</v>
      </c>
      <c r="L232" s="33">
        <f>L233+L287</f>
        <v>85884.994909999994</v>
      </c>
    </row>
    <row r="233" spans="1:12" x14ac:dyDescent="0.25">
      <c r="A233" s="30" t="s">
        <v>212</v>
      </c>
      <c r="B233" s="31"/>
      <c r="C233" s="36" t="s">
        <v>155</v>
      </c>
      <c r="D233" s="36" t="s">
        <v>4</v>
      </c>
      <c r="E233" s="36" t="s">
        <v>156</v>
      </c>
      <c r="F233" s="36"/>
      <c r="G233" s="36"/>
      <c r="H233" s="33">
        <f>H234+H252+H259+H268</f>
        <v>32593.864999999994</v>
      </c>
      <c r="I233" s="33">
        <f>I234+I252+I259+I268</f>
        <v>607.38000000000011</v>
      </c>
      <c r="J233" s="33">
        <f>J234+J252+J259+J268+J270+J269</f>
        <v>33201.245000000003</v>
      </c>
      <c r="K233" s="33">
        <f t="shared" ref="K233:L233" si="132">K234+K252+K259+K268+K270+K269</f>
        <v>51401.272909999985</v>
      </c>
      <c r="L233" s="33">
        <f t="shared" si="132"/>
        <v>84602.517909999995</v>
      </c>
    </row>
    <row r="234" spans="1:12" x14ac:dyDescent="0.25">
      <c r="A234" s="30" t="s">
        <v>157</v>
      </c>
      <c r="B234" s="31"/>
      <c r="C234" s="36" t="s">
        <v>155</v>
      </c>
      <c r="D234" s="36" t="s">
        <v>4</v>
      </c>
      <c r="E234" s="36"/>
      <c r="F234" s="36"/>
      <c r="G234" s="36"/>
      <c r="H234" s="33">
        <f>H235+H238</f>
        <v>21364.077999999998</v>
      </c>
      <c r="I234" s="33">
        <f>I235+I238</f>
        <v>200.53000000000003</v>
      </c>
      <c r="J234" s="33">
        <f>J235+J238</f>
        <v>21564.608</v>
      </c>
      <c r="K234" s="33">
        <f>K235+K238</f>
        <v>-363.58967000000001</v>
      </c>
      <c r="L234" s="33">
        <f>L235+L238</f>
        <v>21201.018329999999</v>
      </c>
    </row>
    <row r="235" spans="1:12" x14ac:dyDescent="0.25">
      <c r="A235" s="30" t="s">
        <v>422</v>
      </c>
      <c r="B235" s="31"/>
      <c r="C235" s="36" t="s">
        <v>155</v>
      </c>
      <c r="D235" s="36" t="s">
        <v>4</v>
      </c>
      <c r="E235" s="36"/>
      <c r="F235" s="36"/>
      <c r="G235" s="36"/>
      <c r="H235" s="33">
        <f>H236+H237</f>
        <v>15702.870999999999</v>
      </c>
      <c r="I235" s="33">
        <f>I236+I237</f>
        <v>0</v>
      </c>
      <c r="J235" s="33">
        <f>J236+J237</f>
        <v>15702.870999999999</v>
      </c>
      <c r="K235" s="33">
        <f>K236+K237</f>
        <v>0</v>
      </c>
      <c r="L235" s="33">
        <f>L236+L237</f>
        <v>15702.870999999999</v>
      </c>
    </row>
    <row r="236" spans="1:12" x14ac:dyDescent="0.25">
      <c r="A236" s="104" t="s">
        <v>422</v>
      </c>
      <c r="B236" s="37" t="s">
        <v>158</v>
      </c>
      <c r="C236" s="38" t="s">
        <v>155</v>
      </c>
      <c r="D236" s="38" t="s">
        <v>4</v>
      </c>
      <c r="E236" s="23" t="s">
        <v>270</v>
      </c>
      <c r="F236" s="23" t="s">
        <v>124</v>
      </c>
      <c r="G236" s="23" t="s">
        <v>86</v>
      </c>
      <c r="H236" s="22">
        <v>12060.576999999999</v>
      </c>
      <c r="I236" s="39">
        <v>0</v>
      </c>
      <c r="J236" s="39">
        <f t="shared" ref="J236:J237" si="133">H236+I236</f>
        <v>12060.576999999999</v>
      </c>
      <c r="K236" s="39">
        <v>0</v>
      </c>
      <c r="L236" s="39">
        <f t="shared" ref="L236:L237" si="134">J236+K236</f>
        <v>12060.576999999999</v>
      </c>
    </row>
    <row r="237" spans="1:12" x14ac:dyDescent="0.25">
      <c r="A237" s="104"/>
      <c r="B237" s="37" t="s">
        <v>158</v>
      </c>
      <c r="C237" s="38" t="s">
        <v>155</v>
      </c>
      <c r="D237" s="38" t="s">
        <v>4</v>
      </c>
      <c r="E237" s="23" t="s">
        <v>270</v>
      </c>
      <c r="F237" s="23" t="s">
        <v>125</v>
      </c>
      <c r="G237" s="23" t="s">
        <v>88</v>
      </c>
      <c r="H237" s="22">
        <v>3642.2939999999999</v>
      </c>
      <c r="I237" s="39">
        <v>0</v>
      </c>
      <c r="J237" s="39">
        <f t="shared" si="133"/>
        <v>3642.2939999999999</v>
      </c>
      <c r="K237" s="39">
        <v>0</v>
      </c>
      <c r="L237" s="39">
        <f t="shared" si="134"/>
        <v>3642.2939999999999</v>
      </c>
    </row>
    <row r="238" spans="1:12" x14ac:dyDescent="0.25">
      <c r="A238" s="30" t="s">
        <v>157</v>
      </c>
      <c r="B238" s="31"/>
      <c r="C238" s="36" t="s">
        <v>155</v>
      </c>
      <c r="D238" s="36" t="s">
        <v>4</v>
      </c>
      <c r="E238" s="36"/>
      <c r="F238" s="36"/>
      <c r="G238" s="36"/>
      <c r="H238" s="33">
        <f>H239+H240+H241+H242+H243+H244+H245+H246+H247+H248+H249+H250+H251</f>
        <v>5661.2069999999994</v>
      </c>
      <c r="I238" s="33">
        <f t="shared" ref="I238:J238" si="135">I239+I240+I241+I242+I243+I244+I245+I246+I247+I248+I249+I250+I251</f>
        <v>200.53000000000003</v>
      </c>
      <c r="J238" s="33">
        <f t="shared" si="135"/>
        <v>5861.7370000000001</v>
      </c>
      <c r="K238" s="33">
        <f t="shared" ref="K238:L238" si="136">K239+K240+K241+K242+K243+K244+K245+K246+K247+K248+K249+K250+K251</f>
        <v>-363.58967000000001</v>
      </c>
      <c r="L238" s="33">
        <f t="shared" si="136"/>
        <v>5498.1473300000007</v>
      </c>
    </row>
    <row r="239" spans="1:12" x14ac:dyDescent="0.25">
      <c r="A239" s="104" t="s">
        <v>157</v>
      </c>
      <c r="B239" s="37" t="s">
        <v>158</v>
      </c>
      <c r="C239" s="38" t="s">
        <v>155</v>
      </c>
      <c r="D239" s="38" t="s">
        <v>4</v>
      </c>
      <c r="E239" s="23" t="s">
        <v>271</v>
      </c>
      <c r="F239" s="23" t="s">
        <v>124</v>
      </c>
      <c r="G239" s="23" t="s">
        <v>86</v>
      </c>
      <c r="H239" s="22">
        <v>3223.1039999999998</v>
      </c>
      <c r="I239" s="39">
        <v>0</v>
      </c>
      <c r="J239" s="39">
        <f t="shared" ref="J239:J250" si="137">H239+I239</f>
        <v>3223.1039999999998</v>
      </c>
      <c r="K239" s="39">
        <v>0</v>
      </c>
      <c r="L239" s="39">
        <f t="shared" ref="L239:L251" si="138">J239+K239</f>
        <v>3223.1039999999998</v>
      </c>
    </row>
    <row r="240" spans="1:12" x14ac:dyDescent="0.25">
      <c r="A240" s="104"/>
      <c r="B240" s="37" t="s">
        <v>158</v>
      </c>
      <c r="C240" s="38" t="s">
        <v>155</v>
      </c>
      <c r="D240" s="38" t="s">
        <v>4</v>
      </c>
      <c r="E240" s="23" t="s">
        <v>271</v>
      </c>
      <c r="F240" s="23" t="s">
        <v>125</v>
      </c>
      <c r="G240" s="23" t="s">
        <v>88</v>
      </c>
      <c r="H240" s="22">
        <v>973.37699999999995</v>
      </c>
      <c r="I240" s="39">
        <v>0</v>
      </c>
      <c r="J240" s="39">
        <f t="shared" si="137"/>
        <v>973.37699999999995</v>
      </c>
      <c r="K240" s="39">
        <v>0</v>
      </c>
      <c r="L240" s="39">
        <f t="shared" si="138"/>
        <v>973.37699999999995</v>
      </c>
    </row>
    <row r="241" spans="1:17" x14ac:dyDescent="0.25">
      <c r="A241" s="104"/>
      <c r="B241" s="37" t="s">
        <v>158</v>
      </c>
      <c r="C241" s="38" t="s">
        <v>155</v>
      </c>
      <c r="D241" s="38" t="s">
        <v>4</v>
      </c>
      <c r="E241" s="23" t="s">
        <v>272</v>
      </c>
      <c r="F241" s="23" t="s">
        <v>143</v>
      </c>
      <c r="G241" s="23" t="s">
        <v>92</v>
      </c>
      <c r="H241" s="22">
        <v>5.6</v>
      </c>
      <c r="I241" s="39">
        <v>0</v>
      </c>
      <c r="J241" s="39">
        <f t="shared" si="137"/>
        <v>5.6</v>
      </c>
      <c r="K241" s="39">
        <v>0</v>
      </c>
      <c r="L241" s="39">
        <f t="shared" si="138"/>
        <v>5.6</v>
      </c>
    </row>
    <row r="242" spans="1:17" x14ac:dyDescent="0.25">
      <c r="A242" s="104"/>
      <c r="B242" s="37" t="s">
        <v>158</v>
      </c>
      <c r="C242" s="38" t="s">
        <v>155</v>
      </c>
      <c r="D242" s="38" t="s">
        <v>4</v>
      </c>
      <c r="E242" s="23" t="s">
        <v>273</v>
      </c>
      <c r="F242" s="23" t="s">
        <v>93</v>
      </c>
      <c r="G242" s="23" t="s">
        <v>94</v>
      </c>
      <c r="H242" s="22">
        <v>24.96</v>
      </c>
      <c r="I242" s="39">
        <v>0</v>
      </c>
      <c r="J242" s="39">
        <f t="shared" si="137"/>
        <v>24.96</v>
      </c>
      <c r="K242" s="39">
        <v>0</v>
      </c>
      <c r="L242" s="39">
        <f t="shared" si="138"/>
        <v>24.96</v>
      </c>
    </row>
    <row r="243" spans="1:17" x14ac:dyDescent="0.25">
      <c r="A243" s="104"/>
      <c r="B243" s="37" t="s">
        <v>158</v>
      </c>
      <c r="C243" s="38" t="s">
        <v>155</v>
      </c>
      <c r="D243" s="38" t="s">
        <v>4</v>
      </c>
      <c r="E243" s="23" t="s">
        <v>274</v>
      </c>
      <c r="F243" s="23" t="s">
        <v>143</v>
      </c>
      <c r="G243" s="23" t="s">
        <v>96</v>
      </c>
      <c r="H243" s="22">
        <v>45.8</v>
      </c>
      <c r="I243" s="39">
        <v>0</v>
      </c>
      <c r="J243" s="39">
        <f t="shared" si="137"/>
        <v>45.8</v>
      </c>
      <c r="K243" s="39">
        <v>0</v>
      </c>
      <c r="L243" s="39">
        <f t="shared" si="138"/>
        <v>45.8</v>
      </c>
    </row>
    <row r="244" spans="1:17" x14ac:dyDescent="0.25">
      <c r="A244" s="104"/>
      <c r="B244" s="37" t="s">
        <v>158</v>
      </c>
      <c r="C244" s="38" t="s">
        <v>155</v>
      </c>
      <c r="D244" s="38" t="s">
        <v>4</v>
      </c>
      <c r="E244" s="23" t="s">
        <v>275</v>
      </c>
      <c r="F244" s="23" t="s">
        <v>95</v>
      </c>
      <c r="G244" s="23" t="s">
        <v>102</v>
      </c>
      <c r="H244" s="22">
        <v>244.7</v>
      </c>
      <c r="I244" s="39">
        <v>0</v>
      </c>
      <c r="J244" s="39">
        <f t="shared" si="137"/>
        <v>244.7</v>
      </c>
      <c r="K244" s="39">
        <v>0</v>
      </c>
      <c r="L244" s="39">
        <f t="shared" si="138"/>
        <v>244.7</v>
      </c>
    </row>
    <row r="245" spans="1:17" x14ac:dyDescent="0.25">
      <c r="A245" s="104"/>
      <c r="B245" s="37" t="s">
        <v>158</v>
      </c>
      <c r="C245" s="38" t="s">
        <v>155</v>
      </c>
      <c r="D245" s="38" t="s">
        <v>4</v>
      </c>
      <c r="E245" s="23" t="s">
        <v>276</v>
      </c>
      <c r="F245" s="23" t="s">
        <v>95</v>
      </c>
      <c r="G245" s="23" t="s">
        <v>97</v>
      </c>
      <c r="H245" s="22">
        <v>69.022000000000006</v>
      </c>
      <c r="I245" s="39">
        <v>0</v>
      </c>
      <c r="J245" s="39">
        <f t="shared" si="137"/>
        <v>69.022000000000006</v>
      </c>
      <c r="K245" s="39">
        <v>45.028329999999997</v>
      </c>
      <c r="L245" s="39">
        <f t="shared" si="138"/>
        <v>114.05033</v>
      </c>
    </row>
    <row r="246" spans="1:17" x14ac:dyDescent="0.25">
      <c r="A246" s="104"/>
      <c r="B246" s="37" t="s">
        <v>158</v>
      </c>
      <c r="C246" s="38" t="s">
        <v>155</v>
      </c>
      <c r="D246" s="38" t="s">
        <v>4</v>
      </c>
      <c r="E246" s="23" t="s">
        <v>277</v>
      </c>
      <c r="F246" s="23" t="s">
        <v>95</v>
      </c>
      <c r="G246" s="23" t="s">
        <v>240</v>
      </c>
      <c r="H246" s="22">
        <v>292.62</v>
      </c>
      <c r="I246" s="39">
        <v>0</v>
      </c>
      <c r="J246" s="39">
        <f t="shared" si="137"/>
        <v>292.62</v>
      </c>
      <c r="K246" s="39">
        <v>-120.248</v>
      </c>
      <c r="L246" s="39">
        <f t="shared" si="138"/>
        <v>172.37200000000001</v>
      </c>
      <c r="M246" s="39"/>
    </row>
    <row r="247" spans="1:17" x14ac:dyDescent="0.25">
      <c r="A247" s="104"/>
      <c r="B247" s="37" t="s">
        <v>158</v>
      </c>
      <c r="C247" s="38" t="s">
        <v>155</v>
      </c>
      <c r="D247" s="38" t="s">
        <v>4</v>
      </c>
      <c r="E247" s="23" t="s">
        <v>277</v>
      </c>
      <c r="F247" s="23" t="s">
        <v>104</v>
      </c>
      <c r="G247" s="23" t="s">
        <v>239</v>
      </c>
      <c r="H247" s="22">
        <v>26.524000000000001</v>
      </c>
      <c r="I247" s="39">
        <v>0</v>
      </c>
      <c r="J247" s="39">
        <f t="shared" si="137"/>
        <v>26.524000000000001</v>
      </c>
      <c r="K247" s="39">
        <v>0</v>
      </c>
      <c r="L247" s="39">
        <f t="shared" si="138"/>
        <v>26.524000000000001</v>
      </c>
    </row>
    <row r="248" spans="1:17" x14ac:dyDescent="0.25">
      <c r="A248" s="104"/>
      <c r="B248" s="37" t="s">
        <v>158</v>
      </c>
      <c r="C248" s="38" t="s">
        <v>155</v>
      </c>
      <c r="D248" s="38" t="s">
        <v>4</v>
      </c>
      <c r="E248" s="23" t="s">
        <v>277</v>
      </c>
      <c r="F248" s="23" t="s">
        <v>105</v>
      </c>
      <c r="G248" s="23" t="s">
        <v>239</v>
      </c>
      <c r="H248" s="22">
        <v>3.2</v>
      </c>
      <c r="I248" s="39">
        <v>0</v>
      </c>
      <c r="J248" s="39">
        <f t="shared" si="137"/>
        <v>3.2</v>
      </c>
      <c r="K248" s="39">
        <v>0</v>
      </c>
      <c r="L248" s="39">
        <f t="shared" si="138"/>
        <v>3.2</v>
      </c>
    </row>
    <row r="249" spans="1:17" x14ac:dyDescent="0.25">
      <c r="A249" s="104"/>
      <c r="B249" s="37" t="s">
        <v>158</v>
      </c>
      <c r="C249" s="38" t="s">
        <v>155</v>
      </c>
      <c r="D249" s="38" t="s">
        <v>4</v>
      </c>
      <c r="E249" s="23" t="s">
        <v>278</v>
      </c>
      <c r="F249" s="23" t="s">
        <v>95</v>
      </c>
      <c r="G249" s="23" t="s">
        <v>98</v>
      </c>
      <c r="H249" s="22">
        <v>69.900000000000006</v>
      </c>
      <c r="I249" s="39">
        <v>80.7</v>
      </c>
      <c r="J249" s="39">
        <f t="shared" si="137"/>
        <v>150.60000000000002</v>
      </c>
      <c r="K249" s="39">
        <v>75.22</v>
      </c>
      <c r="L249" s="39">
        <f t="shared" si="138"/>
        <v>225.82000000000002</v>
      </c>
      <c r="M249" s="39"/>
      <c r="Q249" s="16"/>
    </row>
    <row r="250" spans="1:17" x14ac:dyDescent="0.25">
      <c r="A250" s="104"/>
      <c r="B250" s="37" t="s">
        <v>158</v>
      </c>
      <c r="C250" s="38" t="s">
        <v>155</v>
      </c>
      <c r="D250" s="38" t="s">
        <v>4</v>
      </c>
      <c r="E250" s="23" t="s">
        <v>279</v>
      </c>
      <c r="F250" s="23" t="s">
        <v>95</v>
      </c>
      <c r="G250" s="23" t="s">
        <v>99</v>
      </c>
      <c r="H250" s="22">
        <v>682.4</v>
      </c>
      <c r="I250" s="39">
        <v>-487.37</v>
      </c>
      <c r="J250" s="39">
        <f t="shared" si="137"/>
        <v>195.02999999999997</v>
      </c>
      <c r="K250" s="39">
        <v>8.77</v>
      </c>
      <c r="L250" s="39">
        <f t="shared" si="138"/>
        <v>203.79999999999998</v>
      </c>
      <c r="Q250" s="16"/>
    </row>
    <row r="251" spans="1:17" x14ac:dyDescent="0.25">
      <c r="A251" s="104"/>
      <c r="B251" s="37" t="s">
        <v>158</v>
      </c>
      <c r="C251" s="38" t="s">
        <v>155</v>
      </c>
      <c r="D251" s="38" t="s">
        <v>4</v>
      </c>
      <c r="E251" s="23">
        <v>9983410593</v>
      </c>
      <c r="F251" s="23" t="s">
        <v>95</v>
      </c>
      <c r="G251" s="23">
        <v>343</v>
      </c>
      <c r="H251" s="22">
        <v>0</v>
      </c>
      <c r="I251" s="39">
        <v>607.20000000000005</v>
      </c>
      <c r="J251" s="39">
        <f t="shared" ref="J251" si="139">H251+I251</f>
        <v>607.20000000000005</v>
      </c>
      <c r="K251" s="39">
        <v>-372.36</v>
      </c>
      <c r="L251" s="39">
        <f t="shared" si="138"/>
        <v>234.84000000000003</v>
      </c>
    </row>
    <row r="252" spans="1:17" x14ac:dyDescent="0.25">
      <c r="A252" s="30" t="s">
        <v>159</v>
      </c>
      <c r="B252" s="31"/>
      <c r="C252" s="36" t="s">
        <v>155</v>
      </c>
      <c r="D252" s="36" t="s">
        <v>4</v>
      </c>
      <c r="E252" s="36" t="s">
        <v>160</v>
      </c>
      <c r="F252" s="36" t="s">
        <v>7</v>
      </c>
      <c r="G252" s="36"/>
      <c r="H252" s="33">
        <f>H253+H254+H255+H256+H257+H258</f>
        <v>9160.2049999999999</v>
      </c>
      <c r="I252" s="33">
        <f t="shared" ref="I252:J252" si="140">I253+I254+I255+I256+I257+I258</f>
        <v>0</v>
      </c>
      <c r="J252" s="33">
        <f t="shared" si="140"/>
        <v>9160.2049999999999</v>
      </c>
      <c r="K252" s="33">
        <f t="shared" ref="K252:L252" si="141">K253+K254+K255+K256+K257+K258</f>
        <v>0</v>
      </c>
      <c r="L252" s="33">
        <f t="shared" si="141"/>
        <v>9160.2049999999999</v>
      </c>
    </row>
    <row r="253" spans="1:17" x14ac:dyDescent="0.25">
      <c r="A253" s="104" t="s">
        <v>159</v>
      </c>
      <c r="B253" s="37" t="s">
        <v>158</v>
      </c>
      <c r="C253" s="38" t="s">
        <v>155</v>
      </c>
      <c r="D253" s="38" t="s">
        <v>4</v>
      </c>
      <c r="E253" s="23" t="s">
        <v>160</v>
      </c>
      <c r="F253" s="23" t="s">
        <v>124</v>
      </c>
      <c r="G253" s="23" t="s">
        <v>86</v>
      </c>
      <c r="H253" s="22">
        <v>6714.6149999999998</v>
      </c>
      <c r="I253" s="39">
        <v>0</v>
      </c>
      <c r="J253" s="39">
        <f t="shared" ref="J253:J258" si="142">H253+I253</f>
        <v>6714.6149999999998</v>
      </c>
      <c r="K253" s="39">
        <v>0</v>
      </c>
      <c r="L253" s="39">
        <f t="shared" ref="L253:L258" si="143">J253+K253</f>
        <v>6714.6149999999998</v>
      </c>
    </row>
    <row r="254" spans="1:17" x14ac:dyDescent="0.25">
      <c r="A254" s="104"/>
      <c r="B254" s="37" t="s">
        <v>158</v>
      </c>
      <c r="C254" s="38" t="s">
        <v>155</v>
      </c>
      <c r="D254" s="38" t="s">
        <v>4</v>
      </c>
      <c r="E254" s="23" t="s">
        <v>160</v>
      </c>
      <c r="F254" s="23" t="s">
        <v>125</v>
      </c>
      <c r="G254" s="23" t="s">
        <v>88</v>
      </c>
      <c r="H254" s="22">
        <v>2027.8140000000001</v>
      </c>
      <c r="I254" s="39">
        <v>0</v>
      </c>
      <c r="J254" s="39">
        <f t="shared" si="142"/>
        <v>2027.8140000000001</v>
      </c>
      <c r="K254" s="39">
        <v>0</v>
      </c>
      <c r="L254" s="39">
        <f t="shared" si="143"/>
        <v>2027.8140000000001</v>
      </c>
    </row>
    <row r="255" spans="1:17" x14ac:dyDescent="0.25">
      <c r="A255" s="104"/>
      <c r="B255" s="37" t="s">
        <v>158</v>
      </c>
      <c r="C255" s="38" t="s">
        <v>155</v>
      </c>
      <c r="D255" s="38" t="s">
        <v>4</v>
      </c>
      <c r="E255" s="23" t="s">
        <v>280</v>
      </c>
      <c r="F255" s="23" t="s">
        <v>93</v>
      </c>
      <c r="G255" s="23" t="s">
        <v>94</v>
      </c>
      <c r="H255" s="22">
        <v>120.48</v>
      </c>
      <c r="I255" s="39">
        <v>0</v>
      </c>
      <c r="J255" s="39">
        <f t="shared" si="142"/>
        <v>120.48</v>
      </c>
      <c r="K255" s="39">
        <v>0</v>
      </c>
      <c r="L255" s="39">
        <f t="shared" si="143"/>
        <v>120.48</v>
      </c>
    </row>
    <row r="256" spans="1:17" x14ac:dyDescent="0.25">
      <c r="A256" s="104"/>
      <c r="B256" s="37" t="s">
        <v>158</v>
      </c>
      <c r="C256" s="38" t="s">
        <v>155</v>
      </c>
      <c r="D256" s="38" t="s">
        <v>4</v>
      </c>
      <c r="E256" s="23" t="s">
        <v>281</v>
      </c>
      <c r="F256" s="23" t="s">
        <v>95</v>
      </c>
      <c r="G256" s="23" t="s">
        <v>97</v>
      </c>
      <c r="H256" s="22">
        <v>141.79599999999999</v>
      </c>
      <c r="I256" s="39">
        <v>0</v>
      </c>
      <c r="J256" s="39">
        <f t="shared" si="142"/>
        <v>141.79599999999999</v>
      </c>
      <c r="K256" s="39">
        <v>0</v>
      </c>
      <c r="L256" s="39">
        <f t="shared" si="143"/>
        <v>141.79599999999999</v>
      </c>
    </row>
    <row r="257" spans="1:18" x14ac:dyDescent="0.25">
      <c r="A257" s="104"/>
      <c r="B257" s="37" t="s">
        <v>158</v>
      </c>
      <c r="C257" s="38" t="s">
        <v>155</v>
      </c>
      <c r="D257" s="38" t="s">
        <v>4</v>
      </c>
      <c r="E257" s="23" t="s">
        <v>282</v>
      </c>
      <c r="F257" s="23" t="s">
        <v>95</v>
      </c>
      <c r="G257" s="23" t="s">
        <v>240</v>
      </c>
      <c r="H257" s="22">
        <v>60</v>
      </c>
      <c r="I257" s="39">
        <v>0</v>
      </c>
      <c r="J257" s="39">
        <f t="shared" si="142"/>
        <v>60</v>
      </c>
      <c r="K257" s="39">
        <v>0</v>
      </c>
      <c r="L257" s="39">
        <f t="shared" si="143"/>
        <v>60</v>
      </c>
    </row>
    <row r="258" spans="1:18" x14ac:dyDescent="0.25">
      <c r="A258" s="104"/>
      <c r="B258" s="37" t="s">
        <v>158</v>
      </c>
      <c r="C258" s="38" t="s">
        <v>155</v>
      </c>
      <c r="D258" s="38" t="s">
        <v>4</v>
      </c>
      <c r="E258" s="23" t="s">
        <v>283</v>
      </c>
      <c r="F258" s="23" t="s">
        <v>95</v>
      </c>
      <c r="G258" s="23" t="s">
        <v>99</v>
      </c>
      <c r="H258" s="22">
        <v>95.5</v>
      </c>
      <c r="I258" s="39">
        <v>0</v>
      </c>
      <c r="J258" s="39">
        <f t="shared" si="142"/>
        <v>95.5</v>
      </c>
      <c r="K258" s="39">
        <v>0</v>
      </c>
      <c r="L258" s="39">
        <f t="shared" si="143"/>
        <v>95.5</v>
      </c>
    </row>
    <row r="259" spans="1:18" x14ac:dyDescent="0.25">
      <c r="A259" s="30" t="s">
        <v>161</v>
      </c>
      <c r="B259" s="31"/>
      <c r="C259" s="36" t="s">
        <v>155</v>
      </c>
      <c r="D259" s="36" t="s">
        <v>4</v>
      </c>
      <c r="E259" s="36" t="s">
        <v>162</v>
      </c>
      <c r="F259" s="36" t="s">
        <v>7</v>
      </c>
      <c r="G259" s="36"/>
      <c r="H259" s="33">
        <f>H260+H261+H262+H263+H264+H265+H266</f>
        <v>2069.5819999999999</v>
      </c>
      <c r="I259" s="33">
        <f t="shared" ref="I259" si="144">I260+I261+I262+I263+I264+I265+I266</f>
        <v>0</v>
      </c>
      <c r="J259" s="33">
        <f>J260+J261+J262+J263+J264+J265+J266+J267</f>
        <v>2069.5819999999999</v>
      </c>
      <c r="K259" s="33">
        <f t="shared" ref="K259:L259" si="145">K260+K261+K262+K263+K264+K265+K266+K267</f>
        <v>3</v>
      </c>
      <c r="L259" s="33">
        <f t="shared" si="145"/>
        <v>2072.5819999999999</v>
      </c>
    </row>
    <row r="260" spans="1:18" x14ac:dyDescent="0.25">
      <c r="A260" s="104" t="s">
        <v>163</v>
      </c>
      <c r="B260" s="37" t="s">
        <v>158</v>
      </c>
      <c r="C260" s="38" t="s">
        <v>155</v>
      </c>
      <c r="D260" s="38" t="s">
        <v>4</v>
      </c>
      <c r="E260" s="23" t="s">
        <v>162</v>
      </c>
      <c r="F260" s="23" t="s">
        <v>124</v>
      </c>
      <c r="G260" s="23" t="s">
        <v>86</v>
      </c>
      <c r="H260" s="22">
        <v>1344.84</v>
      </c>
      <c r="I260" s="39">
        <v>0</v>
      </c>
      <c r="J260" s="39">
        <f t="shared" ref="J260:J268" si="146">H260+I260</f>
        <v>1344.84</v>
      </c>
      <c r="K260" s="39">
        <v>0</v>
      </c>
      <c r="L260" s="39">
        <f t="shared" ref="L260:L268" si="147">J260+K260</f>
        <v>1344.84</v>
      </c>
    </row>
    <row r="261" spans="1:18" x14ac:dyDescent="0.25">
      <c r="A261" s="104"/>
      <c r="B261" s="37" t="s">
        <v>158</v>
      </c>
      <c r="C261" s="38" t="s">
        <v>155</v>
      </c>
      <c r="D261" s="38" t="s">
        <v>4</v>
      </c>
      <c r="E261" s="23" t="s">
        <v>162</v>
      </c>
      <c r="F261" s="23" t="s">
        <v>125</v>
      </c>
      <c r="G261" s="23" t="s">
        <v>88</v>
      </c>
      <c r="H261" s="22">
        <v>406.142</v>
      </c>
      <c r="I261" s="39">
        <v>0</v>
      </c>
      <c r="J261" s="39">
        <f t="shared" si="146"/>
        <v>406.142</v>
      </c>
      <c r="K261" s="39">
        <v>0</v>
      </c>
      <c r="L261" s="39">
        <f t="shared" si="147"/>
        <v>406.142</v>
      </c>
    </row>
    <row r="262" spans="1:18" x14ac:dyDescent="0.25">
      <c r="A262" s="104"/>
      <c r="B262" s="37" t="s">
        <v>158</v>
      </c>
      <c r="C262" s="38" t="s">
        <v>155</v>
      </c>
      <c r="D262" s="38" t="s">
        <v>4</v>
      </c>
      <c r="E262" s="23" t="s">
        <v>284</v>
      </c>
      <c r="F262" s="23" t="s">
        <v>93</v>
      </c>
      <c r="G262" s="23" t="s">
        <v>94</v>
      </c>
      <c r="H262" s="22">
        <v>18.48</v>
      </c>
      <c r="I262" s="39">
        <v>0</v>
      </c>
      <c r="J262" s="39">
        <f t="shared" si="146"/>
        <v>18.48</v>
      </c>
      <c r="K262" s="39">
        <v>0</v>
      </c>
      <c r="L262" s="39">
        <f t="shared" si="147"/>
        <v>18.48</v>
      </c>
    </row>
    <row r="263" spans="1:18" x14ac:dyDescent="0.25">
      <c r="A263" s="104"/>
      <c r="B263" s="37" t="s">
        <v>158</v>
      </c>
      <c r="C263" s="38" t="s">
        <v>155</v>
      </c>
      <c r="D263" s="38" t="s">
        <v>4</v>
      </c>
      <c r="E263" s="23" t="s">
        <v>285</v>
      </c>
      <c r="F263" s="23" t="s">
        <v>95</v>
      </c>
      <c r="G263" s="23" t="s">
        <v>102</v>
      </c>
      <c r="H263" s="22">
        <v>51.3</v>
      </c>
      <c r="I263" s="39">
        <v>0</v>
      </c>
      <c r="J263" s="39">
        <f t="shared" si="146"/>
        <v>51.3</v>
      </c>
      <c r="K263" s="39">
        <v>0</v>
      </c>
      <c r="L263" s="39">
        <f t="shared" si="147"/>
        <v>51.3</v>
      </c>
    </row>
    <row r="264" spans="1:18" x14ac:dyDescent="0.25">
      <c r="A264" s="104"/>
      <c r="B264" s="37" t="s">
        <v>158</v>
      </c>
      <c r="C264" s="38" t="s">
        <v>155</v>
      </c>
      <c r="D264" s="38" t="s">
        <v>4</v>
      </c>
      <c r="E264" s="23" t="s">
        <v>286</v>
      </c>
      <c r="F264" s="23" t="s">
        <v>95</v>
      </c>
      <c r="G264" s="23" t="s">
        <v>97</v>
      </c>
      <c r="H264" s="22">
        <v>42.2</v>
      </c>
      <c r="I264" s="39">
        <v>0</v>
      </c>
      <c r="J264" s="39">
        <f t="shared" si="146"/>
        <v>42.2</v>
      </c>
      <c r="K264" s="39">
        <v>0</v>
      </c>
      <c r="L264" s="39">
        <f t="shared" si="147"/>
        <v>42.2</v>
      </c>
    </row>
    <row r="265" spans="1:18" x14ac:dyDescent="0.25">
      <c r="A265" s="104"/>
      <c r="B265" s="37" t="s">
        <v>158</v>
      </c>
      <c r="C265" s="38" t="s">
        <v>155</v>
      </c>
      <c r="D265" s="38" t="s">
        <v>4</v>
      </c>
      <c r="E265" s="23" t="s">
        <v>287</v>
      </c>
      <c r="F265" s="23" t="s">
        <v>95</v>
      </c>
      <c r="G265" s="23" t="s">
        <v>98</v>
      </c>
      <c r="H265" s="22">
        <v>61</v>
      </c>
      <c r="I265" s="39">
        <v>0</v>
      </c>
      <c r="J265" s="39">
        <f t="shared" si="146"/>
        <v>61</v>
      </c>
      <c r="K265" s="39">
        <v>0</v>
      </c>
      <c r="L265" s="39">
        <f t="shared" si="147"/>
        <v>61</v>
      </c>
    </row>
    <row r="266" spans="1:18" x14ac:dyDescent="0.25">
      <c r="A266" s="104"/>
      <c r="B266" s="37" t="s">
        <v>158</v>
      </c>
      <c r="C266" s="38" t="s">
        <v>155</v>
      </c>
      <c r="D266" s="38" t="s">
        <v>4</v>
      </c>
      <c r="E266" s="23" t="s">
        <v>288</v>
      </c>
      <c r="F266" s="23" t="s">
        <v>95</v>
      </c>
      <c r="G266" s="23" t="s">
        <v>99</v>
      </c>
      <c r="H266" s="22">
        <v>145.62</v>
      </c>
      <c r="I266" s="39">
        <v>0</v>
      </c>
      <c r="J266" s="39">
        <f t="shared" si="146"/>
        <v>145.62</v>
      </c>
      <c r="K266" s="39">
        <v>0</v>
      </c>
      <c r="L266" s="39">
        <f t="shared" si="147"/>
        <v>145.62</v>
      </c>
    </row>
    <row r="267" spans="1:18" x14ac:dyDescent="0.25">
      <c r="A267" s="104"/>
      <c r="B267" s="37" t="s">
        <v>158</v>
      </c>
      <c r="C267" s="38" t="s">
        <v>155</v>
      </c>
      <c r="D267" s="38" t="s">
        <v>4</v>
      </c>
      <c r="E267" s="23">
        <v>9982960590</v>
      </c>
      <c r="F267" s="23">
        <v>851</v>
      </c>
      <c r="G267" s="23">
        <v>291</v>
      </c>
      <c r="H267" s="22">
        <v>0</v>
      </c>
      <c r="I267" s="39">
        <v>0</v>
      </c>
      <c r="J267" s="39">
        <f t="shared" ref="J267" si="148">H267+I267</f>
        <v>0</v>
      </c>
      <c r="K267" s="39">
        <v>3</v>
      </c>
      <c r="L267" s="39">
        <f t="shared" ref="L267" si="149">J267+K267</f>
        <v>3</v>
      </c>
    </row>
    <row r="268" spans="1:18" x14ac:dyDescent="0.25">
      <c r="A268" s="41" t="s">
        <v>382</v>
      </c>
      <c r="B268" s="37" t="s">
        <v>3</v>
      </c>
      <c r="C268" s="38" t="s">
        <v>155</v>
      </c>
      <c r="D268" s="38" t="s">
        <v>4</v>
      </c>
      <c r="E268" s="23" t="s">
        <v>276</v>
      </c>
      <c r="F268" s="23">
        <v>414</v>
      </c>
      <c r="G268" s="23" t="s">
        <v>97</v>
      </c>
      <c r="H268" s="22">
        <v>0</v>
      </c>
      <c r="I268" s="39">
        <f>350+56.85</f>
        <v>406.85</v>
      </c>
      <c r="J268" s="39">
        <f t="shared" si="146"/>
        <v>406.85</v>
      </c>
      <c r="K268" s="39">
        <v>229.92254</v>
      </c>
      <c r="L268" s="39">
        <f t="shared" si="147"/>
        <v>636.77254000000005</v>
      </c>
    </row>
    <row r="269" spans="1:18" x14ac:dyDescent="0.25">
      <c r="A269" s="82" t="s">
        <v>382</v>
      </c>
      <c r="B269" s="37" t="s">
        <v>3</v>
      </c>
      <c r="C269" s="38" t="s">
        <v>155</v>
      </c>
      <c r="D269" s="38" t="s">
        <v>4</v>
      </c>
      <c r="E269" s="23" t="s">
        <v>276</v>
      </c>
      <c r="F269" s="23">
        <v>244</v>
      </c>
      <c r="G269" s="23" t="s">
        <v>97</v>
      </c>
      <c r="H269" s="22">
        <v>0</v>
      </c>
      <c r="I269" s="39">
        <v>0</v>
      </c>
      <c r="J269" s="39">
        <f t="shared" ref="J269" si="150">H269+I269</f>
        <v>0</v>
      </c>
      <c r="K269" s="39">
        <v>86.85</v>
      </c>
      <c r="L269" s="39">
        <f t="shared" ref="L269" si="151">J269+K269</f>
        <v>86.85</v>
      </c>
    </row>
    <row r="270" spans="1:18" x14ac:dyDescent="0.25">
      <c r="A270" s="52" t="s">
        <v>443</v>
      </c>
      <c r="B270" s="31"/>
      <c r="C270" s="36" t="s">
        <v>155</v>
      </c>
      <c r="D270" s="36" t="s">
        <v>4</v>
      </c>
      <c r="E270" s="36"/>
      <c r="F270" s="36" t="s">
        <v>7</v>
      </c>
      <c r="G270" s="36"/>
      <c r="H270" s="33">
        <f>H271+H287+H288+H289+H290+H291+H292</f>
        <v>15834.055</v>
      </c>
      <c r="I270" s="33">
        <f>I271+I287+I288+I289+I290+I291+I292</f>
        <v>0</v>
      </c>
      <c r="J270" s="33">
        <f>J271+J272+J273+J274+J275+J276+J281+J282+J283+J284+J277+J279+J280+J278+J285+J286</f>
        <v>0</v>
      </c>
      <c r="K270" s="33">
        <f t="shared" ref="K270" si="152">K271+K272+K273+K274+K275+K276+K281+K282+K283+K284+K277+K279+K280+K278+K285+K286</f>
        <v>51445.090039999988</v>
      </c>
      <c r="L270" s="33">
        <f>L271+L272+L273+L274+L275+L276+L281+L282+L283+L284+L277+L279+L280+L278+L285+L286</f>
        <v>51445.090039999988</v>
      </c>
    </row>
    <row r="271" spans="1:18" s="85" customFormat="1" x14ac:dyDescent="0.25">
      <c r="A271" s="81" t="s">
        <v>444</v>
      </c>
      <c r="B271" s="37" t="s">
        <v>3</v>
      </c>
      <c r="C271" s="38" t="s">
        <v>155</v>
      </c>
      <c r="D271" s="38" t="s">
        <v>4</v>
      </c>
      <c r="E271" s="23" t="s">
        <v>445</v>
      </c>
      <c r="F271" s="23">
        <v>414</v>
      </c>
      <c r="G271" s="23">
        <v>310</v>
      </c>
      <c r="H271" s="22">
        <v>0</v>
      </c>
      <c r="I271" s="39">
        <v>0</v>
      </c>
      <c r="J271" s="39">
        <v>0</v>
      </c>
      <c r="K271" s="39">
        <v>30559.505000000001</v>
      </c>
      <c r="L271" s="39">
        <f t="shared" ref="L271" si="153">J271+K271</f>
        <v>30559.505000000001</v>
      </c>
      <c r="R271" s="15"/>
    </row>
    <row r="272" spans="1:18" x14ac:dyDescent="0.25">
      <c r="A272" s="81" t="s">
        <v>449</v>
      </c>
      <c r="B272" s="37" t="s">
        <v>3</v>
      </c>
      <c r="C272" s="38" t="s">
        <v>155</v>
      </c>
      <c r="D272" s="38" t="s">
        <v>4</v>
      </c>
      <c r="E272" s="23" t="s">
        <v>445</v>
      </c>
      <c r="F272" s="23">
        <v>414</v>
      </c>
      <c r="G272" s="23">
        <v>310</v>
      </c>
      <c r="H272" s="22">
        <v>0</v>
      </c>
      <c r="I272" s="39">
        <v>0</v>
      </c>
      <c r="J272" s="39">
        <v>0</v>
      </c>
      <c r="K272" s="39">
        <v>2626.605</v>
      </c>
      <c r="L272" s="39">
        <f t="shared" ref="L272:L273" si="154">J272+K272</f>
        <v>2626.605</v>
      </c>
    </row>
    <row r="273" spans="1:12" x14ac:dyDescent="0.25">
      <c r="A273" s="81" t="s">
        <v>446</v>
      </c>
      <c r="B273" s="37" t="s">
        <v>3</v>
      </c>
      <c r="C273" s="38" t="s">
        <v>155</v>
      </c>
      <c r="D273" s="38" t="s">
        <v>4</v>
      </c>
      <c r="E273" s="23" t="s">
        <v>445</v>
      </c>
      <c r="F273" s="23">
        <v>243</v>
      </c>
      <c r="G273" s="23">
        <v>225</v>
      </c>
      <c r="H273" s="22">
        <v>0</v>
      </c>
      <c r="I273" s="39">
        <v>0</v>
      </c>
      <c r="J273" s="39">
        <v>0</v>
      </c>
      <c r="K273" s="39">
        <v>17070.68448</v>
      </c>
      <c r="L273" s="39">
        <f t="shared" si="154"/>
        <v>17070.68448</v>
      </c>
    </row>
    <row r="274" spans="1:12" x14ac:dyDescent="0.25">
      <c r="A274" s="81" t="s">
        <v>449</v>
      </c>
      <c r="B274" s="37" t="s">
        <v>3</v>
      </c>
      <c r="C274" s="38" t="s">
        <v>155</v>
      </c>
      <c r="D274" s="38" t="s">
        <v>4</v>
      </c>
      <c r="E274" s="23" t="s">
        <v>445</v>
      </c>
      <c r="F274" s="23">
        <v>243</v>
      </c>
      <c r="G274" s="23">
        <v>225</v>
      </c>
      <c r="H274" s="22">
        <v>0</v>
      </c>
      <c r="I274" s="39">
        <v>0</v>
      </c>
      <c r="J274" s="39">
        <v>0</v>
      </c>
      <c r="K274" s="39">
        <v>798.46788000000004</v>
      </c>
      <c r="L274" s="39">
        <f t="shared" ref="L274:L283" si="155">J274+K274</f>
        <v>798.46788000000004</v>
      </c>
    </row>
    <row r="275" spans="1:12" x14ac:dyDescent="0.25">
      <c r="A275" s="81" t="s">
        <v>451</v>
      </c>
      <c r="B275" s="37" t="s">
        <v>158</v>
      </c>
      <c r="C275" s="38" t="s">
        <v>155</v>
      </c>
      <c r="D275" s="38" t="s">
        <v>4</v>
      </c>
      <c r="E275" s="23" t="s">
        <v>452</v>
      </c>
      <c r="F275" s="23">
        <v>244</v>
      </c>
      <c r="G275" s="23">
        <v>310</v>
      </c>
      <c r="H275" s="22">
        <v>0</v>
      </c>
      <c r="I275" s="39">
        <v>0</v>
      </c>
      <c r="J275" s="39">
        <v>0</v>
      </c>
      <c r="K275" s="39">
        <v>17.07414</v>
      </c>
      <c r="L275" s="39">
        <f>J275+K275</f>
        <v>17.07414</v>
      </c>
    </row>
    <row r="276" spans="1:12" x14ac:dyDescent="0.25">
      <c r="A276" s="81" t="s">
        <v>449</v>
      </c>
      <c r="B276" s="37" t="s">
        <v>158</v>
      </c>
      <c r="C276" s="38" t="s">
        <v>155</v>
      </c>
      <c r="D276" s="38" t="s">
        <v>4</v>
      </c>
      <c r="E276" s="23" t="s">
        <v>452</v>
      </c>
      <c r="F276" s="23">
        <v>244</v>
      </c>
      <c r="G276" s="23">
        <v>310</v>
      </c>
      <c r="H276" s="22">
        <v>0</v>
      </c>
      <c r="I276" s="39">
        <v>0</v>
      </c>
      <c r="J276" s="39">
        <v>0</v>
      </c>
      <c r="K276" s="39">
        <v>20</v>
      </c>
      <c r="L276" s="39">
        <f>J276+K276</f>
        <v>20</v>
      </c>
    </row>
    <row r="277" spans="1:12" x14ac:dyDescent="0.25">
      <c r="A277" s="81" t="s">
        <v>453</v>
      </c>
      <c r="B277" s="37" t="s">
        <v>158</v>
      </c>
      <c r="C277" s="38" t="s">
        <v>155</v>
      </c>
      <c r="D277" s="38" t="s">
        <v>4</v>
      </c>
      <c r="E277" s="23" t="s">
        <v>454</v>
      </c>
      <c r="F277" s="23">
        <v>244</v>
      </c>
      <c r="G277" s="23">
        <v>310</v>
      </c>
      <c r="H277" s="22">
        <v>0</v>
      </c>
      <c r="I277" s="39">
        <v>0</v>
      </c>
      <c r="J277" s="39">
        <v>0</v>
      </c>
      <c r="K277" s="39">
        <v>104.07997</v>
      </c>
      <c r="L277" s="39">
        <f t="shared" ref="L277:L278" si="156">J277+K277</f>
        <v>104.07997</v>
      </c>
    </row>
    <row r="278" spans="1:12" x14ac:dyDescent="0.25">
      <c r="A278" s="81" t="s">
        <v>449</v>
      </c>
      <c r="B278" s="37" t="s">
        <v>158</v>
      </c>
      <c r="C278" s="38" t="s">
        <v>155</v>
      </c>
      <c r="D278" s="38" t="s">
        <v>4</v>
      </c>
      <c r="E278" s="23" t="s">
        <v>454</v>
      </c>
      <c r="F278" s="23">
        <v>244</v>
      </c>
      <c r="G278" s="23">
        <v>310</v>
      </c>
      <c r="H278" s="22">
        <v>0</v>
      </c>
      <c r="I278" s="39">
        <v>0</v>
      </c>
      <c r="J278" s="39">
        <v>0</v>
      </c>
      <c r="K278" s="39">
        <v>15.920030000000001</v>
      </c>
      <c r="L278" s="39">
        <f t="shared" si="156"/>
        <v>15.920030000000001</v>
      </c>
    </row>
    <row r="279" spans="1:12" x14ac:dyDescent="0.25">
      <c r="A279" s="81" t="s">
        <v>453</v>
      </c>
      <c r="B279" s="37" t="s">
        <v>158</v>
      </c>
      <c r="C279" s="38" t="s">
        <v>155</v>
      </c>
      <c r="D279" s="38" t="s">
        <v>4</v>
      </c>
      <c r="E279" s="23" t="s">
        <v>454</v>
      </c>
      <c r="F279" s="23">
        <v>244</v>
      </c>
      <c r="G279" s="23">
        <v>226</v>
      </c>
      <c r="H279" s="22">
        <v>0</v>
      </c>
      <c r="I279" s="39">
        <v>0</v>
      </c>
      <c r="J279" s="39">
        <v>0</v>
      </c>
      <c r="K279" s="39">
        <v>26.673570000000002</v>
      </c>
      <c r="L279" s="39">
        <f t="shared" ref="L279" si="157">J279+K279</f>
        <v>26.673570000000002</v>
      </c>
    </row>
    <row r="280" spans="1:12" x14ac:dyDescent="0.25">
      <c r="A280" s="81" t="s">
        <v>449</v>
      </c>
      <c r="B280" s="37" t="s">
        <v>158</v>
      </c>
      <c r="C280" s="38" t="s">
        <v>155</v>
      </c>
      <c r="D280" s="38" t="s">
        <v>4</v>
      </c>
      <c r="E280" s="23" t="s">
        <v>454</v>
      </c>
      <c r="F280" s="23">
        <v>244</v>
      </c>
      <c r="G280" s="23">
        <v>226</v>
      </c>
      <c r="H280" s="22">
        <v>0</v>
      </c>
      <c r="I280" s="39">
        <v>0</v>
      </c>
      <c r="J280" s="39">
        <v>0</v>
      </c>
      <c r="K280" s="39">
        <v>4.0799700000000003</v>
      </c>
      <c r="L280" s="39">
        <f t="shared" ref="L280" si="158">J280+K280</f>
        <v>4.0799700000000003</v>
      </c>
    </row>
    <row r="281" spans="1:12" x14ac:dyDescent="0.25">
      <c r="A281" s="81" t="s">
        <v>447</v>
      </c>
      <c r="B281" s="37" t="s">
        <v>158</v>
      </c>
      <c r="C281" s="38" t="s">
        <v>155</v>
      </c>
      <c r="D281" s="38" t="s">
        <v>4</v>
      </c>
      <c r="E281" s="23" t="s">
        <v>448</v>
      </c>
      <c r="F281" s="23">
        <v>350</v>
      </c>
      <c r="G281" s="23">
        <v>296</v>
      </c>
      <c r="H281" s="22">
        <v>0</v>
      </c>
      <c r="I281" s="39">
        <v>0</v>
      </c>
      <c r="J281" s="39">
        <v>0</v>
      </c>
      <c r="K281" s="39">
        <v>50</v>
      </c>
      <c r="L281" s="39">
        <f>J281+K281</f>
        <v>50</v>
      </c>
    </row>
    <row r="282" spans="1:12" x14ac:dyDescent="0.25">
      <c r="A282" s="81" t="s">
        <v>449</v>
      </c>
      <c r="B282" s="37" t="s">
        <v>158</v>
      </c>
      <c r="C282" s="38" t="s">
        <v>155</v>
      </c>
      <c r="D282" s="38" t="s">
        <v>4</v>
      </c>
      <c r="E282" s="23" t="s">
        <v>448</v>
      </c>
      <c r="F282" s="23">
        <v>350</v>
      </c>
      <c r="G282" s="23">
        <v>296</v>
      </c>
      <c r="H282" s="22">
        <v>0</v>
      </c>
      <c r="I282" s="39">
        <v>0</v>
      </c>
      <c r="J282" s="39">
        <v>0</v>
      </c>
      <c r="K282" s="39">
        <v>0.5</v>
      </c>
      <c r="L282" s="39">
        <f>J282+K282</f>
        <v>0.5</v>
      </c>
    </row>
    <row r="283" spans="1:12" x14ac:dyDescent="0.25">
      <c r="A283" s="81" t="s">
        <v>447</v>
      </c>
      <c r="B283" s="37" t="s">
        <v>140</v>
      </c>
      <c r="C283" s="38" t="s">
        <v>155</v>
      </c>
      <c r="D283" s="38" t="s">
        <v>4</v>
      </c>
      <c r="E283" s="23" t="s">
        <v>448</v>
      </c>
      <c r="F283" s="23">
        <v>350</v>
      </c>
      <c r="G283" s="23">
        <v>296</v>
      </c>
      <c r="H283" s="22">
        <v>0</v>
      </c>
      <c r="I283" s="39">
        <v>0</v>
      </c>
      <c r="J283" s="39">
        <v>0</v>
      </c>
      <c r="K283" s="39">
        <v>50</v>
      </c>
      <c r="L283" s="39">
        <f t="shared" si="155"/>
        <v>50</v>
      </c>
    </row>
    <row r="284" spans="1:12" x14ac:dyDescent="0.25">
      <c r="A284" s="81" t="s">
        <v>449</v>
      </c>
      <c r="B284" s="37" t="s">
        <v>140</v>
      </c>
      <c r="C284" s="38" t="s">
        <v>155</v>
      </c>
      <c r="D284" s="38" t="s">
        <v>4</v>
      </c>
      <c r="E284" s="23" t="s">
        <v>448</v>
      </c>
      <c r="F284" s="23">
        <v>350</v>
      </c>
      <c r="G284" s="23">
        <v>296</v>
      </c>
      <c r="H284" s="22">
        <v>0</v>
      </c>
      <c r="I284" s="39">
        <v>0</v>
      </c>
      <c r="J284" s="39">
        <v>0</v>
      </c>
      <c r="K284" s="39">
        <v>0.5</v>
      </c>
      <c r="L284" s="39">
        <f t="shared" ref="L284:L285" si="159">J284+K284</f>
        <v>0.5</v>
      </c>
    </row>
    <row r="285" spans="1:12" x14ac:dyDescent="0.25">
      <c r="A285" s="81" t="s">
        <v>455</v>
      </c>
      <c r="B285" s="37" t="s">
        <v>140</v>
      </c>
      <c r="C285" s="38" t="s">
        <v>155</v>
      </c>
      <c r="D285" s="38" t="s">
        <v>4</v>
      </c>
      <c r="E285" s="23" t="s">
        <v>450</v>
      </c>
      <c r="F285" s="23">
        <v>244</v>
      </c>
      <c r="G285" s="23">
        <v>310</v>
      </c>
      <c r="H285" s="22">
        <v>0</v>
      </c>
      <c r="I285" s="39">
        <v>0</v>
      </c>
      <c r="J285" s="39">
        <v>0</v>
      </c>
      <c r="K285" s="39">
        <v>100</v>
      </c>
      <c r="L285" s="39">
        <f t="shared" si="159"/>
        <v>100</v>
      </c>
    </row>
    <row r="286" spans="1:12" x14ac:dyDescent="0.25">
      <c r="A286" s="81" t="s">
        <v>449</v>
      </c>
      <c r="B286" s="37" t="s">
        <v>140</v>
      </c>
      <c r="C286" s="38" t="s">
        <v>155</v>
      </c>
      <c r="D286" s="38" t="s">
        <v>4</v>
      </c>
      <c r="E286" s="23" t="s">
        <v>450</v>
      </c>
      <c r="F286" s="23">
        <v>244</v>
      </c>
      <c r="G286" s="23">
        <v>310</v>
      </c>
      <c r="H286" s="22">
        <v>0</v>
      </c>
      <c r="I286" s="39">
        <v>0</v>
      </c>
      <c r="J286" s="39">
        <v>0</v>
      </c>
      <c r="K286" s="39">
        <v>1</v>
      </c>
      <c r="L286" s="39">
        <f t="shared" ref="L286" si="160">J286+K286</f>
        <v>1</v>
      </c>
    </row>
    <row r="287" spans="1:12" x14ac:dyDescent="0.25">
      <c r="A287" s="30" t="s">
        <v>211</v>
      </c>
      <c r="B287" s="31"/>
      <c r="C287" s="36" t="s">
        <v>155</v>
      </c>
      <c r="D287" s="36" t="s">
        <v>100</v>
      </c>
      <c r="E287" s="36" t="s">
        <v>156</v>
      </c>
      <c r="F287" s="36"/>
      <c r="G287" s="36"/>
      <c r="H287" s="33">
        <f>H288+H289</f>
        <v>1282.4769999999999</v>
      </c>
      <c r="I287" s="33">
        <f>I288+I289</f>
        <v>0</v>
      </c>
      <c r="J287" s="33">
        <f>J288+J289</f>
        <v>1282.4769999999999</v>
      </c>
      <c r="K287" s="33">
        <f>K288+K289</f>
        <v>0</v>
      </c>
      <c r="L287" s="33">
        <f>L288+L289</f>
        <v>1282.4769999999999</v>
      </c>
    </row>
    <row r="288" spans="1:12" x14ac:dyDescent="0.25">
      <c r="A288" s="104" t="s">
        <v>164</v>
      </c>
      <c r="B288" s="37" t="s">
        <v>3</v>
      </c>
      <c r="C288" s="38" t="s">
        <v>155</v>
      </c>
      <c r="D288" s="38" t="s">
        <v>100</v>
      </c>
      <c r="E288" s="23" t="s">
        <v>317</v>
      </c>
      <c r="F288" s="23" t="s">
        <v>85</v>
      </c>
      <c r="G288" s="23" t="s">
        <v>86</v>
      </c>
      <c r="H288" s="22">
        <v>985.005</v>
      </c>
      <c r="I288" s="39">
        <v>0</v>
      </c>
      <c r="J288" s="39">
        <f t="shared" ref="J288:J289" si="161">H288+I288</f>
        <v>985.005</v>
      </c>
      <c r="K288" s="39">
        <v>0</v>
      </c>
      <c r="L288" s="39">
        <f t="shared" ref="L288:L289" si="162">J288+K288</f>
        <v>985.005</v>
      </c>
    </row>
    <row r="289" spans="1:12" x14ac:dyDescent="0.25">
      <c r="A289" s="104"/>
      <c r="B289" s="37" t="s">
        <v>3</v>
      </c>
      <c r="C289" s="38" t="s">
        <v>155</v>
      </c>
      <c r="D289" s="38" t="s">
        <v>100</v>
      </c>
      <c r="E289" s="23" t="s">
        <v>317</v>
      </c>
      <c r="F289" s="23" t="s">
        <v>87</v>
      </c>
      <c r="G289" s="23" t="s">
        <v>88</v>
      </c>
      <c r="H289" s="22">
        <v>297.47199999999998</v>
      </c>
      <c r="I289" s="39">
        <v>0</v>
      </c>
      <c r="J289" s="39">
        <f t="shared" si="161"/>
        <v>297.47199999999998</v>
      </c>
      <c r="K289" s="39">
        <v>0</v>
      </c>
      <c r="L289" s="39">
        <f t="shared" si="162"/>
        <v>297.47199999999998</v>
      </c>
    </row>
    <row r="290" spans="1:12" x14ac:dyDescent="0.25">
      <c r="A290" s="30" t="s">
        <v>209</v>
      </c>
      <c r="B290" s="31"/>
      <c r="C290" s="36">
        <v>10</v>
      </c>
      <c r="D290" s="36" t="s">
        <v>6</v>
      </c>
      <c r="E290" s="36"/>
      <c r="F290" s="36"/>
      <c r="G290" s="36"/>
      <c r="H290" s="33">
        <f>H291+H294</f>
        <v>10945.076999999999</v>
      </c>
      <c r="I290" s="33">
        <f>I291+I294</f>
        <v>0</v>
      </c>
      <c r="J290" s="33">
        <f>J291+J294</f>
        <v>10945.076999999999</v>
      </c>
      <c r="K290" s="33">
        <f>K291+K294</f>
        <v>0</v>
      </c>
      <c r="L290" s="33">
        <f>L291+L294</f>
        <v>10945.076999999999</v>
      </c>
    </row>
    <row r="291" spans="1:12" x14ac:dyDescent="0.25">
      <c r="A291" s="30" t="s">
        <v>210</v>
      </c>
      <c r="B291" s="31"/>
      <c r="C291" s="36">
        <v>10</v>
      </c>
      <c r="D291" s="36" t="s">
        <v>4</v>
      </c>
      <c r="E291" s="36" t="s">
        <v>156</v>
      </c>
      <c r="F291" s="36"/>
      <c r="G291" s="36"/>
      <c r="H291" s="33">
        <f>H292</f>
        <v>1162.0119999999999</v>
      </c>
      <c r="I291" s="33">
        <f>I292</f>
        <v>0</v>
      </c>
      <c r="J291" s="33">
        <f>J292+J293</f>
        <v>1162.0119999999999</v>
      </c>
      <c r="K291" s="33">
        <f t="shared" ref="K291:L291" si="163">K292+K293</f>
        <v>0</v>
      </c>
      <c r="L291" s="33">
        <f t="shared" si="163"/>
        <v>1162.0119999999999</v>
      </c>
    </row>
    <row r="292" spans="1:12" x14ac:dyDescent="0.25">
      <c r="A292" s="41" t="s">
        <v>165</v>
      </c>
      <c r="B292" s="37" t="s">
        <v>3</v>
      </c>
      <c r="C292" s="38">
        <v>10</v>
      </c>
      <c r="D292" s="38" t="s">
        <v>4</v>
      </c>
      <c r="E292" s="23" t="s">
        <v>196</v>
      </c>
      <c r="F292" s="23" t="s">
        <v>349</v>
      </c>
      <c r="G292" s="23" t="s">
        <v>166</v>
      </c>
      <c r="H292" s="22">
        <v>1162.0119999999999</v>
      </c>
      <c r="I292" s="39">
        <v>0</v>
      </c>
      <c r="J292" s="39">
        <f>H292+I292</f>
        <v>1162.0119999999999</v>
      </c>
      <c r="K292" s="39">
        <v>-1108.8040000000001</v>
      </c>
      <c r="L292" s="39">
        <f>J292+K292</f>
        <v>53.207999999999856</v>
      </c>
    </row>
    <row r="293" spans="1:12" x14ac:dyDescent="0.25">
      <c r="A293" s="82" t="s">
        <v>165</v>
      </c>
      <c r="B293" s="37" t="s">
        <v>3</v>
      </c>
      <c r="C293" s="38">
        <v>10</v>
      </c>
      <c r="D293" s="38" t="s">
        <v>4</v>
      </c>
      <c r="E293" s="23" t="s">
        <v>196</v>
      </c>
      <c r="F293" s="23">
        <v>312</v>
      </c>
      <c r="G293" s="23">
        <v>264</v>
      </c>
      <c r="H293" s="22">
        <v>0</v>
      </c>
      <c r="I293" s="39">
        <v>0</v>
      </c>
      <c r="J293" s="39">
        <f>H293+I293</f>
        <v>0</v>
      </c>
      <c r="K293" s="39">
        <v>1108.8040000000001</v>
      </c>
      <c r="L293" s="39">
        <f>J293+K293</f>
        <v>1108.8040000000001</v>
      </c>
    </row>
    <row r="294" spans="1:12" x14ac:dyDescent="0.25">
      <c r="A294" s="30" t="s">
        <v>197</v>
      </c>
      <c r="B294" s="31"/>
      <c r="C294" s="36" t="s">
        <v>167</v>
      </c>
      <c r="D294" s="36" t="s">
        <v>100</v>
      </c>
      <c r="E294" s="36" t="s">
        <v>156</v>
      </c>
      <c r="F294" s="36"/>
      <c r="G294" s="36"/>
      <c r="H294" s="33">
        <f>H295+H296+H297+H298+H299</f>
        <v>9783.0649999999987</v>
      </c>
      <c r="I294" s="33">
        <f>I295+I296+I297+I298+I299</f>
        <v>0</v>
      </c>
      <c r="J294" s="33">
        <f>J295+J296+J297+J298+J299</f>
        <v>9783.0649999999987</v>
      </c>
      <c r="K294" s="33">
        <f>K295+K296+K297+K298+K299</f>
        <v>0</v>
      </c>
      <c r="L294" s="33">
        <f>L295+L296+L297+L298+L299</f>
        <v>9783.0649999999987</v>
      </c>
    </row>
    <row r="295" spans="1:12" x14ac:dyDescent="0.25">
      <c r="A295" s="41" t="s">
        <v>168</v>
      </c>
      <c r="B295" s="37" t="s">
        <v>140</v>
      </c>
      <c r="C295" s="38" t="s">
        <v>167</v>
      </c>
      <c r="D295" s="38" t="s">
        <v>100</v>
      </c>
      <c r="E295" s="23" t="s">
        <v>169</v>
      </c>
      <c r="F295" s="23" t="s">
        <v>170</v>
      </c>
      <c r="G295" s="23" t="s">
        <v>171</v>
      </c>
      <c r="H295" s="22">
        <v>1048.3</v>
      </c>
      <c r="I295" s="39">
        <v>0</v>
      </c>
      <c r="J295" s="39">
        <f t="shared" ref="J295:J299" si="164">H295+I295</f>
        <v>1048.3</v>
      </c>
      <c r="K295" s="39">
        <v>0</v>
      </c>
      <c r="L295" s="39">
        <f t="shared" ref="L295:L299" si="165">J295+K295</f>
        <v>1048.3</v>
      </c>
    </row>
    <row r="296" spans="1:12" x14ac:dyDescent="0.25">
      <c r="A296" s="41" t="s">
        <v>423</v>
      </c>
      <c r="B296" s="37" t="s">
        <v>3</v>
      </c>
      <c r="C296" s="38" t="s">
        <v>167</v>
      </c>
      <c r="D296" s="38" t="s">
        <v>100</v>
      </c>
      <c r="E296" s="44" t="s">
        <v>172</v>
      </c>
      <c r="F296" s="45" t="s">
        <v>173</v>
      </c>
      <c r="G296" s="44" t="s">
        <v>98</v>
      </c>
      <c r="H296" s="39">
        <v>1005.378</v>
      </c>
      <c r="I296" s="39">
        <v>0</v>
      </c>
      <c r="J296" s="39">
        <f t="shared" si="164"/>
        <v>1005.378</v>
      </c>
      <c r="K296" s="39">
        <v>0</v>
      </c>
      <c r="L296" s="39">
        <f t="shared" si="165"/>
        <v>1005.378</v>
      </c>
    </row>
    <row r="297" spans="1:12" x14ac:dyDescent="0.25">
      <c r="A297" s="41" t="s">
        <v>424</v>
      </c>
      <c r="B297" s="37" t="s">
        <v>3</v>
      </c>
      <c r="C297" s="38" t="s">
        <v>167</v>
      </c>
      <c r="D297" s="38" t="s">
        <v>100</v>
      </c>
      <c r="E297" s="44" t="s">
        <v>172</v>
      </c>
      <c r="F297" s="45" t="s">
        <v>173</v>
      </c>
      <c r="G297" s="44" t="s">
        <v>98</v>
      </c>
      <c r="H297" s="39">
        <v>1508.067</v>
      </c>
      <c r="I297" s="39">
        <v>0</v>
      </c>
      <c r="J297" s="39">
        <f t="shared" si="164"/>
        <v>1508.067</v>
      </c>
      <c r="K297" s="39">
        <v>0</v>
      </c>
      <c r="L297" s="39">
        <f t="shared" si="165"/>
        <v>1508.067</v>
      </c>
    </row>
    <row r="298" spans="1:12" x14ac:dyDescent="0.25">
      <c r="A298" s="41" t="s">
        <v>174</v>
      </c>
      <c r="B298" s="37" t="s">
        <v>3</v>
      </c>
      <c r="C298" s="38" t="s">
        <v>167</v>
      </c>
      <c r="D298" s="38" t="s">
        <v>100</v>
      </c>
      <c r="E298" s="23" t="s">
        <v>175</v>
      </c>
      <c r="F298" s="23" t="s">
        <v>170</v>
      </c>
      <c r="G298" s="23" t="s">
        <v>171</v>
      </c>
      <c r="H298" s="22">
        <v>5975</v>
      </c>
      <c r="I298" s="39">
        <v>0</v>
      </c>
      <c r="J298" s="39">
        <f t="shared" si="164"/>
        <v>5975</v>
      </c>
      <c r="K298" s="39">
        <v>0</v>
      </c>
      <c r="L298" s="39">
        <f t="shared" si="165"/>
        <v>5975</v>
      </c>
    </row>
    <row r="299" spans="1:12" x14ac:dyDescent="0.25">
      <c r="A299" s="41" t="s">
        <v>176</v>
      </c>
      <c r="B299" s="37" t="s">
        <v>3</v>
      </c>
      <c r="C299" s="38" t="s">
        <v>167</v>
      </c>
      <c r="D299" s="38" t="s">
        <v>100</v>
      </c>
      <c r="E299" s="23" t="s">
        <v>177</v>
      </c>
      <c r="F299" s="23" t="s">
        <v>170</v>
      </c>
      <c r="G299" s="23" t="s">
        <v>171</v>
      </c>
      <c r="H299" s="22">
        <v>246.32</v>
      </c>
      <c r="I299" s="39">
        <v>0</v>
      </c>
      <c r="J299" s="39">
        <f t="shared" si="164"/>
        <v>246.32</v>
      </c>
      <c r="K299" s="39">
        <v>0</v>
      </c>
      <c r="L299" s="39">
        <f t="shared" si="165"/>
        <v>246.32</v>
      </c>
    </row>
    <row r="300" spans="1:12" x14ac:dyDescent="0.25">
      <c r="A300" s="30" t="s">
        <v>207</v>
      </c>
      <c r="B300" s="31"/>
      <c r="C300" s="36" t="s">
        <v>117</v>
      </c>
      <c r="D300" s="36" t="s">
        <v>6</v>
      </c>
      <c r="E300" s="36"/>
      <c r="F300" s="36"/>
      <c r="G300" s="36"/>
      <c r="H300" s="33">
        <f>H301</f>
        <v>1853.16</v>
      </c>
      <c r="I300" s="33">
        <f>I301</f>
        <v>-1153.1600000000001</v>
      </c>
      <c r="J300" s="33">
        <f>J301</f>
        <v>700</v>
      </c>
      <c r="K300" s="33">
        <f>K301</f>
        <v>0</v>
      </c>
      <c r="L300" s="33">
        <f>L301</f>
        <v>700</v>
      </c>
    </row>
    <row r="301" spans="1:12" x14ac:dyDescent="0.25">
      <c r="A301" s="30" t="s">
        <v>208</v>
      </c>
      <c r="B301" s="31"/>
      <c r="C301" s="36" t="s">
        <v>117</v>
      </c>
      <c r="D301" s="36" t="s">
        <v>4</v>
      </c>
      <c r="E301" s="36" t="s">
        <v>156</v>
      </c>
      <c r="F301" s="36"/>
      <c r="G301" s="36"/>
      <c r="H301" s="33">
        <f>H302+H303+H306+H309+H308+H304+H305+H307</f>
        <v>1853.16</v>
      </c>
      <c r="I301" s="33">
        <f t="shared" ref="I301:J301" si="166">I302+I303+I306+I309+I308+I304+I305+I307</f>
        <v>-1153.1600000000001</v>
      </c>
      <c r="J301" s="33">
        <f t="shared" si="166"/>
        <v>700</v>
      </c>
      <c r="K301" s="33">
        <f t="shared" ref="K301:L301" si="167">K302+K303+K306+K309+K308+K304+K305+K307</f>
        <v>0</v>
      </c>
      <c r="L301" s="33">
        <f t="shared" si="167"/>
        <v>700</v>
      </c>
    </row>
    <row r="302" spans="1:12" x14ac:dyDescent="0.25">
      <c r="A302" s="104" t="s">
        <v>178</v>
      </c>
      <c r="B302" s="37" t="s">
        <v>3</v>
      </c>
      <c r="C302" s="38" t="s">
        <v>117</v>
      </c>
      <c r="D302" s="38" t="s">
        <v>4</v>
      </c>
      <c r="E302" s="23" t="s">
        <v>350</v>
      </c>
      <c r="F302" s="23" t="s">
        <v>91</v>
      </c>
      <c r="G302" s="23" t="s">
        <v>92</v>
      </c>
      <c r="H302" s="22">
        <v>92.4</v>
      </c>
      <c r="I302" s="39">
        <v>-92.4</v>
      </c>
      <c r="J302" s="39">
        <f t="shared" ref="J302:J309" si="168">H302+I302</f>
        <v>0</v>
      </c>
      <c r="K302" s="39">
        <v>0</v>
      </c>
      <c r="L302" s="39">
        <f t="shared" ref="L302:L309" si="169">J302+K302</f>
        <v>0</v>
      </c>
    </row>
    <row r="303" spans="1:12" x14ac:dyDescent="0.25">
      <c r="A303" s="104"/>
      <c r="B303" s="37" t="s">
        <v>3</v>
      </c>
      <c r="C303" s="38" t="s">
        <v>117</v>
      </c>
      <c r="D303" s="38" t="s">
        <v>4</v>
      </c>
      <c r="E303" s="23" t="s">
        <v>351</v>
      </c>
      <c r="F303" s="23" t="s">
        <v>91</v>
      </c>
      <c r="G303" s="23" t="s">
        <v>97</v>
      </c>
      <c r="H303" s="22">
        <v>56.8</v>
      </c>
      <c r="I303" s="39">
        <v>-56.8</v>
      </c>
      <c r="J303" s="39">
        <f t="shared" si="168"/>
        <v>0</v>
      </c>
      <c r="K303" s="39">
        <v>0</v>
      </c>
      <c r="L303" s="39">
        <f t="shared" si="169"/>
        <v>0</v>
      </c>
    </row>
    <row r="304" spans="1:12" x14ac:dyDescent="0.25">
      <c r="A304" s="104"/>
      <c r="B304" s="37" t="s">
        <v>3</v>
      </c>
      <c r="C304" s="38" t="s">
        <v>117</v>
      </c>
      <c r="D304" s="38" t="s">
        <v>4</v>
      </c>
      <c r="E304" s="23" t="s">
        <v>350</v>
      </c>
      <c r="F304" s="23">
        <v>112</v>
      </c>
      <c r="G304" s="23" t="s">
        <v>92</v>
      </c>
      <c r="H304" s="22">
        <v>0</v>
      </c>
      <c r="I304" s="39">
        <v>92.4</v>
      </c>
      <c r="J304" s="39">
        <f t="shared" ref="J304:J305" si="170">H304+I304</f>
        <v>92.4</v>
      </c>
      <c r="K304" s="39">
        <v>0</v>
      </c>
      <c r="L304" s="39">
        <f t="shared" si="169"/>
        <v>92.4</v>
      </c>
    </row>
    <row r="305" spans="1:12" x14ac:dyDescent="0.25">
      <c r="A305" s="104"/>
      <c r="B305" s="37" t="s">
        <v>3</v>
      </c>
      <c r="C305" s="38" t="s">
        <v>117</v>
      </c>
      <c r="D305" s="38" t="s">
        <v>4</v>
      </c>
      <c r="E305" s="23" t="s">
        <v>351</v>
      </c>
      <c r="F305" s="23">
        <v>112</v>
      </c>
      <c r="G305" s="23" t="s">
        <v>97</v>
      </c>
      <c r="H305" s="22">
        <v>0</v>
      </c>
      <c r="I305" s="39">
        <v>56.8</v>
      </c>
      <c r="J305" s="39">
        <f t="shared" si="170"/>
        <v>56.8</v>
      </c>
      <c r="K305" s="39">
        <v>0</v>
      </c>
      <c r="L305" s="39">
        <f t="shared" si="169"/>
        <v>56.8</v>
      </c>
    </row>
    <row r="306" spans="1:12" x14ac:dyDescent="0.25">
      <c r="A306" s="104"/>
      <c r="B306" s="37" t="s">
        <v>3</v>
      </c>
      <c r="C306" s="38" t="s">
        <v>117</v>
      </c>
      <c r="D306" s="38" t="s">
        <v>4</v>
      </c>
      <c r="E306" s="23" t="s">
        <v>352</v>
      </c>
      <c r="F306" s="23" t="s">
        <v>95</v>
      </c>
      <c r="G306" s="23" t="s">
        <v>240</v>
      </c>
      <c r="H306" s="22">
        <v>550.79999999999995</v>
      </c>
      <c r="I306" s="39">
        <v>-537</v>
      </c>
      <c r="J306" s="39">
        <f t="shared" si="168"/>
        <v>13.799999999999955</v>
      </c>
      <c r="K306" s="39">
        <v>0</v>
      </c>
      <c r="L306" s="39">
        <f t="shared" si="169"/>
        <v>13.799999999999955</v>
      </c>
    </row>
    <row r="307" spans="1:12" x14ac:dyDescent="0.25">
      <c r="A307" s="104"/>
      <c r="B307" s="37" t="s">
        <v>3</v>
      </c>
      <c r="C307" s="38" t="s">
        <v>117</v>
      </c>
      <c r="D307" s="38" t="s">
        <v>4</v>
      </c>
      <c r="E307" s="23" t="s">
        <v>352</v>
      </c>
      <c r="F307" s="23">
        <v>350</v>
      </c>
      <c r="G307" s="23" t="s">
        <v>240</v>
      </c>
      <c r="H307" s="22">
        <v>0</v>
      </c>
      <c r="I307" s="39">
        <v>537</v>
      </c>
      <c r="J307" s="39">
        <f t="shared" ref="J307" si="171">H307+I307</f>
        <v>537</v>
      </c>
      <c r="K307" s="39">
        <v>0</v>
      </c>
      <c r="L307" s="39">
        <f t="shared" si="169"/>
        <v>537</v>
      </c>
    </row>
    <row r="308" spans="1:12" x14ac:dyDescent="0.25">
      <c r="A308" s="104"/>
      <c r="B308" s="37" t="s">
        <v>3</v>
      </c>
      <c r="C308" s="38" t="s">
        <v>117</v>
      </c>
      <c r="D308" s="38" t="s">
        <v>4</v>
      </c>
      <c r="E308" s="23" t="s">
        <v>353</v>
      </c>
      <c r="F308" s="23" t="s">
        <v>95</v>
      </c>
      <c r="G308" s="23" t="s">
        <v>98</v>
      </c>
      <c r="H308" s="22">
        <v>669</v>
      </c>
      <c r="I308" s="39">
        <v>-669</v>
      </c>
      <c r="J308" s="39">
        <f t="shared" si="168"/>
        <v>0</v>
      </c>
      <c r="K308" s="39">
        <v>0</v>
      </c>
      <c r="L308" s="39">
        <f t="shared" si="169"/>
        <v>0</v>
      </c>
    </row>
    <row r="309" spans="1:12" x14ac:dyDescent="0.25">
      <c r="A309" s="104"/>
      <c r="B309" s="37" t="s">
        <v>3</v>
      </c>
      <c r="C309" s="38" t="s">
        <v>117</v>
      </c>
      <c r="D309" s="38" t="s">
        <v>4</v>
      </c>
      <c r="E309" s="23" t="s">
        <v>354</v>
      </c>
      <c r="F309" s="23" t="s">
        <v>95</v>
      </c>
      <c r="G309" s="23" t="s">
        <v>99</v>
      </c>
      <c r="H309" s="22">
        <v>484.16</v>
      </c>
      <c r="I309" s="39">
        <v>-484.16</v>
      </c>
      <c r="J309" s="39">
        <f t="shared" si="168"/>
        <v>0</v>
      </c>
      <c r="K309" s="39">
        <v>0</v>
      </c>
      <c r="L309" s="39">
        <f t="shared" si="169"/>
        <v>0</v>
      </c>
    </row>
    <row r="310" spans="1:12" x14ac:dyDescent="0.25">
      <c r="A310" s="30" t="s">
        <v>205</v>
      </c>
      <c r="B310" s="31"/>
      <c r="C310" s="36" t="s">
        <v>179</v>
      </c>
      <c r="D310" s="36" t="s">
        <v>6</v>
      </c>
      <c r="E310" s="36"/>
      <c r="F310" s="36"/>
      <c r="G310" s="36"/>
      <c r="H310" s="33">
        <f>H311</f>
        <v>2450.2758599999997</v>
      </c>
      <c r="I310" s="33">
        <f>I311</f>
        <v>104.744</v>
      </c>
      <c r="J310" s="33">
        <f>J311</f>
        <v>2555.0198599999999</v>
      </c>
      <c r="K310" s="33">
        <f>K311</f>
        <v>171.84</v>
      </c>
      <c r="L310" s="33">
        <f>L311</f>
        <v>2726.8598600000005</v>
      </c>
    </row>
    <row r="311" spans="1:12" x14ac:dyDescent="0.25">
      <c r="A311" s="30" t="s">
        <v>206</v>
      </c>
      <c r="B311" s="31"/>
      <c r="C311" s="36" t="s">
        <v>179</v>
      </c>
      <c r="D311" s="36" t="s">
        <v>83</v>
      </c>
      <c r="E311" s="36" t="s">
        <v>156</v>
      </c>
      <c r="F311" s="36"/>
      <c r="G311" s="36"/>
      <c r="H311" s="33">
        <f>H312+H313+H314+H315+H316+H317+H321+H318</f>
        <v>2450.2758599999997</v>
      </c>
      <c r="I311" s="33">
        <f>I312+I313+I314+I315+I316+I317+I321+I318</f>
        <v>104.744</v>
      </c>
      <c r="J311" s="33">
        <f>J312+J313+J314+J315+J316+J317+J321+J318+J320+J319</f>
        <v>2555.0198599999999</v>
      </c>
      <c r="K311" s="33">
        <f t="shared" ref="K311:L311" si="172">K312+K313+K314+K315+K316+K317+K321+K318+K320+K319</f>
        <v>171.84</v>
      </c>
      <c r="L311" s="33">
        <f t="shared" si="172"/>
        <v>2726.8598600000005</v>
      </c>
    </row>
    <row r="312" spans="1:12" x14ac:dyDescent="0.25">
      <c r="A312" s="104" t="s">
        <v>180</v>
      </c>
      <c r="B312" s="37" t="s">
        <v>181</v>
      </c>
      <c r="C312" s="38" t="s">
        <v>179</v>
      </c>
      <c r="D312" s="38" t="s">
        <v>83</v>
      </c>
      <c r="E312" s="23" t="s">
        <v>263</v>
      </c>
      <c r="F312" s="23" t="s">
        <v>124</v>
      </c>
      <c r="G312" s="23" t="s">
        <v>86</v>
      </c>
      <c r="H312" s="22">
        <v>1487.278</v>
      </c>
      <c r="I312" s="39">
        <v>0</v>
      </c>
      <c r="J312" s="39">
        <f t="shared" ref="J312:J321" si="173">H312+I312</f>
        <v>1487.278</v>
      </c>
      <c r="K312" s="39">
        <v>0</v>
      </c>
      <c r="L312" s="39">
        <f t="shared" ref="L312:L321" si="174">J312+K312</f>
        <v>1487.278</v>
      </c>
    </row>
    <row r="313" spans="1:12" x14ac:dyDescent="0.25">
      <c r="A313" s="104"/>
      <c r="B313" s="37" t="s">
        <v>181</v>
      </c>
      <c r="C313" s="38" t="s">
        <v>179</v>
      </c>
      <c r="D313" s="38" t="s">
        <v>83</v>
      </c>
      <c r="E313" s="23" t="s">
        <v>263</v>
      </c>
      <c r="F313" s="23" t="s">
        <v>125</v>
      </c>
      <c r="G313" s="23" t="s">
        <v>88</v>
      </c>
      <c r="H313" s="22">
        <v>449.15800000000002</v>
      </c>
      <c r="I313" s="39">
        <v>0</v>
      </c>
      <c r="J313" s="39">
        <f t="shared" si="173"/>
        <v>449.15800000000002</v>
      </c>
      <c r="K313" s="39">
        <v>0</v>
      </c>
      <c r="L313" s="39">
        <f t="shared" si="174"/>
        <v>449.15800000000002</v>
      </c>
    </row>
    <row r="314" spans="1:12" x14ac:dyDescent="0.25">
      <c r="A314" s="104"/>
      <c r="B314" s="37" t="s">
        <v>181</v>
      </c>
      <c r="C314" s="38" t="s">
        <v>179</v>
      </c>
      <c r="D314" s="38" t="s">
        <v>83</v>
      </c>
      <c r="E314" s="23" t="s">
        <v>264</v>
      </c>
      <c r="F314" s="23" t="s">
        <v>93</v>
      </c>
      <c r="G314" s="23" t="s">
        <v>94</v>
      </c>
      <c r="H314" s="22">
        <v>24.96</v>
      </c>
      <c r="I314" s="39">
        <v>0</v>
      </c>
      <c r="J314" s="39">
        <f t="shared" si="173"/>
        <v>24.96</v>
      </c>
      <c r="K314" s="39">
        <v>0</v>
      </c>
      <c r="L314" s="39">
        <f t="shared" si="174"/>
        <v>24.96</v>
      </c>
    </row>
    <row r="315" spans="1:12" x14ac:dyDescent="0.25">
      <c r="A315" s="104"/>
      <c r="B315" s="37" t="s">
        <v>181</v>
      </c>
      <c r="C315" s="38" t="s">
        <v>179</v>
      </c>
      <c r="D315" s="38" t="s">
        <v>83</v>
      </c>
      <c r="E315" s="23" t="s">
        <v>265</v>
      </c>
      <c r="F315" s="23" t="s">
        <v>95</v>
      </c>
      <c r="G315" s="23" t="s">
        <v>97</v>
      </c>
      <c r="H315" s="22">
        <v>151.566</v>
      </c>
      <c r="I315" s="39">
        <v>0</v>
      </c>
      <c r="J315" s="39">
        <f t="shared" si="173"/>
        <v>151.566</v>
      </c>
      <c r="K315" s="39">
        <v>130</v>
      </c>
      <c r="L315" s="39">
        <f t="shared" si="174"/>
        <v>281.56600000000003</v>
      </c>
    </row>
    <row r="316" spans="1:12" x14ac:dyDescent="0.25">
      <c r="A316" s="104"/>
      <c r="B316" s="37" t="s">
        <v>181</v>
      </c>
      <c r="C316" s="38" t="s">
        <v>179</v>
      </c>
      <c r="D316" s="38" t="s">
        <v>83</v>
      </c>
      <c r="E316" s="23" t="s">
        <v>266</v>
      </c>
      <c r="F316" s="23" t="s">
        <v>267</v>
      </c>
      <c r="G316" s="23" t="s">
        <v>268</v>
      </c>
      <c r="H316" s="22">
        <v>27.388000000000002</v>
      </c>
      <c r="I316" s="39">
        <v>0</v>
      </c>
      <c r="J316" s="39">
        <f t="shared" si="173"/>
        <v>27.388000000000002</v>
      </c>
      <c r="K316" s="39">
        <v>0</v>
      </c>
      <c r="L316" s="39">
        <f t="shared" si="174"/>
        <v>27.388000000000002</v>
      </c>
    </row>
    <row r="317" spans="1:12" x14ac:dyDescent="0.25">
      <c r="A317" s="104"/>
      <c r="B317" s="37" t="s">
        <v>181</v>
      </c>
      <c r="C317" s="38" t="s">
        <v>179</v>
      </c>
      <c r="D317" s="38" t="s">
        <v>83</v>
      </c>
      <c r="E317" s="23" t="s">
        <v>266</v>
      </c>
      <c r="F317" s="23" t="s">
        <v>104</v>
      </c>
      <c r="G317" s="23" t="s">
        <v>239</v>
      </c>
      <c r="H317" s="22">
        <v>46.5</v>
      </c>
      <c r="I317" s="39">
        <v>0</v>
      </c>
      <c r="J317" s="39">
        <f t="shared" si="173"/>
        <v>46.5</v>
      </c>
      <c r="K317" s="39">
        <v>0</v>
      </c>
      <c r="L317" s="39">
        <f t="shared" si="174"/>
        <v>46.5</v>
      </c>
    </row>
    <row r="318" spans="1:12" x14ac:dyDescent="0.25">
      <c r="A318" s="104"/>
      <c r="B318" s="37" t="s">
        <v>181</v>
      </c>
      <c r="C318" s="38" t="s">
        <v>179</v>
      </c>
      <c r="D318" s="38" t="s">
        <v>83</v>
      </c>
      <c r="E318" s="23" t="s">
        <v>266</v>
      </c>
      <c r="F318" s="23">
        <v>852</v>
      </c>
      <c r="G318" s="23" t="s">
        <v>239</v>
      </c>
      <c r="H318" s="22">
        <v>0</v>
      </c>
      <c r="I318" s="39">
        <v>4.7939999999999996</v>
      </c>
      <c r="J318" s="39">
        <f t="shared" ref="J318:J320" si="175">H318+I318</f>
        <v>4.7939999999999996</v>
      </c>
      <c r="K318" s="39">
        <v>0</v>
      </c>
      <c r="L318" s="39">
        <f t="shared" si="174"/>
        <v>4.7939999999999996</v>
      </c>
    </row>
    <row r="319" spans="1:12" x14ac:dyDescent="0.25">
      <c r="A319" s="104"/>
      <c r="B319" s="37" t="s">
        <v>181</v>
      </c>
      <c r="C319" s="38" t="s">
        <v>179</v>
      </c>
      <c r="D319" s="38" t="s">
        <v>83</v>
      </c>
      <c r="E319" s="23" t="s">
        <v>266</v>
      </c>
      <c r="F319" s="23" t="s">
        <v>95</v>
      </c>
      <c r="G319" s="23">
        <v>296</v>
      </c>
      <c r="H319" s="22">
        <v>0</v>
      </c>
      <c r="I319" s="39">
        <v>0</v>
      </c>
      <c r="J319" s="39">
        <f t="shared" ref="J319" si="176">H319+I319</f>
        <v>0</v>
      </c>
      <c r="K319" s="39">
        <v>0</v>
      </c>
      <c r="L319" s="39">
        <f t="shared" si="174"/>
        <v>0</v>
      </c>
    </row>
    <row r="320" spans="1:12" x14ac:dyDescent="0.25">
      <c r="A320" s="104"/>
      <c r="B320" s="37" t="s">
        <v>181</v>
      </c>
      <c r="C320" s="38" t="s">
        <v>179</v>
      </c>
      <c r="D320" s="38" t="s">
        <v>83</v>
      </c>
      <c r="E320" s="23">
        <v>9983112000</v>
      </c>
      <c r="F320" s="23" t="s">
        <v>95</v>
      </c>
      <c r="G320" s="23">
        <v>310</v>
      </c>
      <c r="H320" s="22">
        <v>0</v>
      </c>
      <c r="I320" s="39">
        <v>0</v>
      </c>
      <c r="J320" s="39">
        <f t="shared" si="175"/>
        <v>0</v>
      </c>
      <c r="K320" s="39">
        <v>41.84</v>
      </c>
      <c r="L320" s="39">
        <f t="shared" ref="L320" si="177">J320+K320</f>
        <v>41.84</v>
      </c>
    </row>
    <row r="321" spans="1:12" x14ac:dyDescent="0.25">
      <c r="A321" s="104"/>
      <c r="B321" s="37" t="s">
        <v>181</v>
      </c>
      <c r="C321" s="38" t="s">
        <v>179</v>
      </c>
      <c r="D321" s="38" t="s">
        <v>83</v>
      </c>
      <c r="E321" s="23" t="s">
        <v>269</v>
      </c>
      <c r="F321" s="23" t="s">
        <v>95</v>
      </c>
      <c r="G321" s="23" t="s">
        <v>99</v>
      </c>
      <c r="H321" s="22">
        <v>263.42586</v>
      </c>
      <c r="I321" s="39">
        <v>99.95</v>
      </c>
      <c r="J321" s="39">
        <f t="shared" si="173"/>
        <v>363.37585999999999</v>
      </c>
      <c r="K321" s="39">
        <v>0</v>
      </c>
      <c r="L321" s="39">
        <f t="shared" si="174"/>
        <v>363.37585999999999</v>
      </c>
    </row>
    <row r="322" spans="1:12" x14ac:dyDescent="0.25">
      <c r="A322" s="30" t="s">
        <v>203</v>
      </c>
      <c r="B322" s="31"/>
      <c r="C322" s="36" t="s">
        <v>120</v>
      </c>
      <c r="D322" s="36" t="s">
        <v>6</v>
      </c>
      <c r="E322" s="36"/>
      <c r="F322" s="36"/>
      <c r="G322" s="36"/>
      <c r="H322" s="33">
        <f t="shared" ref="H322:L323" si="178">H323</f>
        <v>9.5</v>
      </c>
      <c r="I322" s="33">
        <f t="shared" si="178"/>
        <v>0</v>
      </c>
      <c r="J322" s="33">
        <f t="shared" si="178"/>
        <v>9.5</v>
      </c>
      <c r="K322" s="33">
        <f t="shared" si="178"/>
        <v>0</v>
      </c>
      <c r="L322" s="33">
        <f t="shared" si="178"/>
        <v>9.5</v>
      </c>
    </row>
    <row r="323" spans="1:12" x14ac:dyDescent="0.25">
      <c r="A323" s="30" t="s">
        <v>182</v>
      </c>
      <c r="B323" s="31"/>
      <c r="C323" s="36" t="s">
        <v>120</v>
      </c>
      <c r="D323" s="36" t="s">
        <v>4</v>
      </c>
      <c r="E323" s="36" t="s">
        <v>156</v>
      </c>
      <c r="F323" s="36"/>
      <c r="G323" s="36"/>
      <c r="H323" s="33">
        <f t="shared" si="178"/>
        <v>9.5</v>
      </c>
      <c r="I323" s="33">
        <f t="shared" si="178"/>
        <v>0</v>
      </c>
      <c r="J323" s="33">
        <f t="shared" si="178"/>
        <v>9.5</v>
      </c>
      <c r="K323" s="33">
        <f t="shared" si="178"/>
        <v>0</v>
      </c>
      <c r="L323" s="33">
        <f t="shared" si="178"/>
        <v>9.5</v>
      </c>
    </row>
    <row r="324" spans="1:12" x14ac:dyDescent="0.25">
      <c r="A324" s="41" t="s">
        <v>183</v>
      </c>
      <c r="B324" s="37" t="s">
        <v>3</v>
      </c>
      <c r="C324" s="38" t="s">
        <v>120</v>
      </c>
      <c r="D324" s="38" t="s">
        <v>4</v>
      </c>
      <c r="E324" s="23" t="s">
        <v>184</v>
      </c>
      <c r="F324" s="23" t="s">
        <v>185</v>
      </c>
      <c r="G324" s="23" t="s">
        <v>186</v>
      </c>
      <c r="H324" s="22">
        <v>9.5</v>
      </c>
      <c r="I324" s="39">
        <v>0</v>
      </c>
      <c r="J324" s="39">
        <f>H324+I324</f>
        <v>9.5</v>
      </c>
      <c r="K324" s="39">
        <v>0</v>
      </c>
      <c r="L324" s="39">
        <f>J324+K324</f>
        <v>9.5</v>
      </c>
    </row>
    <row r="325" spans="1:12" ht="28.5" x14ac:dyDescent="0.25">
      <c r="A325" s="30" t="s">
        <v>204</v>
      </c>
      <c r="B325" s="31"/>
      <c r="C325" s="36" t="s">
        <v>132</v>
      </c>
      <c r="D325" s="36" t="s">
        <v>6</v>
      </c>
      <c r="E325" s="36"/>
      <c r="F325" s="36"/>
      <c r="G325" s="36"/>
      <c r="H325" s="33">
        <f>H326+H328</f>
        <v>42335.328999999998</v>
      </c>
      <c r="I325" s="33">
        <f t="shared" ref="I325" si="179">I326+I328</f>
        <v>0</v>
      </c>
      <c r="J325" s="33">
        <f>J326+J328+J330</f>
        <v>42335.328999999998</v>
      </c>
      <c r="K325" s="33">
        <f t="shared" ref="K325:L325" si="180">K326+K328+K330</f>
        <v>300</v>
      </c>
      <c r="L325" s="33">
        <f t="shared" si="180"/>
        <v>42635.328999999998</v>
      </c>
    </row>
    <row r="326" spans="1:12" x14ac:dyDescent="0.25">
      <c r="A326" s="30" t="s">
        <v>202</v>
      </c>
      <c r="B326" s="31"/>
      <c r="C326" s="36" t="s">
        <v>132</v>
      </c>
      <c r="D326" s="36" t="s">
        <v>4</v>
      </c>
      <c r="E326" s="36" t="s">
        <v>156</v>
      </c>
      <c r="F326" s="36"/>
      <c r="G326" s="36"/>
      <c r="H326" s="33">
        <f t="shared" ref="H326:L330" si="181">H327</f>
        <v>42335.328999999998</v>
      </c>
      <c r="I326" s="33">
        <f t="shared" si="181"/>
        <v>-420.2</v>
      </c>
      <c r="J326" s="33">
        <f t="shared" si="181"/>
        <v>41915.129000000001</v>
      </c>
      <c r="K326" s="33">
        <f t="shared" si="181"/>
        <v>0</v>
      </c>
      <c r="L326" s="33">
        <f t="shared" si="181"/>
        <v>41915.129000000001</v>
      </c>
    </row>
    <row r="327" spans="1:12" x14ac:dyDescent="0.25">
      <c r="A327" s="41" t="s">
        <v>416</v>
      </c>
      <c r="B327" s="37" t="s">
        <v>3</v>
      </c>
      <c r="C327" s="38" t="s">
        <v>132</v>
      </c>
      <c r="D327" s="38" t="s">
        <v>4</v>
      </c>
      <c r="E327" s="23" t="s">
        <v>187</v>
      </c>
      <c r="F327" s="23" t="s">
        <v>188</v>
      </c>
      <c r="G327" s="23" t="s">
        <v>128</v>
      </c>
      <c r="H327" s="22">
        <v>42335.328999999998</v>
      </c>
      <c r="I327" s="39">
        <v>-420.2</v>
      </c>
      <c r="J327" s="39">
        <f>H327+I327</f>
        <v>41915.129000000001</v>
      </c>
      <c r="K327" s="39">
        <v>0</v>
      </c>
      <c r="L327" s="39">
        <f>J327+K327</f>
        <v>41915.129000000001</v>
      </c>
    </row>
    <row r="328" spans="1:12" x14ac:dyDescent="0.25">
      <c r="A328" s="30" t="s">
        <v>383</v>
      </c>
      <c r="B328" s="31"/>
      <c r="C328" s="36" t="s">
        <v>132</v>
      </c>
      <c r="D328" s="36" t="s">
        <v>83</v>
      </c>
      <c r="E328" s="36" t="s">
        <v>156</v>
      </c>
      <c r="F328" s="36"/>
      <c r="G328" s="36"/>
      <c r="H328" s="33">
        <f t="shared" si="181"/>
        <v>0</v>
      </c>
      <c r="I328" s="33">
        <f t="shared" si="181"/>
        <v>420.2</v>
      </c>
      <c r="J328" s="33">
        <f t="shared" si="181"/>
        <v>420.2</v>
      </c>
      <c r="K328" s="33">
        <f t="shared" si="181"/>
        <v>0</v>
      </c>
      <c r="L328" s="33">
        <f t="shared" si="181"/>
        <v>420.2</v>
      </c>
    </row>
    <row r="329" spans="1:12" x14ac:dyDescent="0.25">
      <c r="A329" s="41" t="s">
        <v>417</v>
      </c>
      <c r="B329" s="37" t="s">
        <v>3</v>
      </c>
      <c r="C329" s="38" t="s">
        <v>132</v>
      </c>
      <c r="D329" s="38" t="s">
        <v>83</v>
      </c>
      <c r="E329" s="23">
        <v>2610160062</v>
      </c>
      <c r="F329" s="23">
        <v>512</v>
      </c>
      <c r="G329" s="23" t="s">
        <v>128</v>
      </c>
      <c r="H329" s="22">
        <v>0</v>
      </c>
      <c r="I329" s="39">
        <v>420.2</v>
      </c>
      <c r="J329" s="39">
        <f>H329+I329</f>
        <v>420.2</v>
      </c>
      <c r="K329" s="39">
        <v>0</v>
      </c>
      <c r="L329" s="39">
        <f>J329+K329</f>
        <v>420.2</v>
      </c>
    </row>
    <row r="330" spans="1:12" x14ac:dyDescent="0.25">
      <c r="A330" s="52" t="s">
        <v>464</v>
      </c>
      <c r="B330" s="31"/>
      <c r="C330" s="36" t="s">
        <v>132</v>
      </c>
      <c r="D330" s="36" t="s">
        <v>8</v>
      </c>
      <c r="E330" s="36" t="s">
        <v>156</v>
      </c>
      <c r="F330" s="36"/>
      <c r="G330" s="36"/>
      <c r="H330" s="33">
        <f t="shared" si="181"/>
        <v>0</v>
      </c>
      <c r="I330" s="33">
        <f t="shared" si="181"/>
        <v>0</v>
      </c>
      <c r="J330" s="33">
        <f t="shared" si="181"/>
        <v>0</v>
      </c>
      <c r="K330" s="33">
        <f t="shared" si="181"/>
        <v>300</v>
      </c>
      <c r="L330" s="33">
        <f t="shared" si="181"/>
        <v>300</v>
      </c>
    </row>
    <row r="331" spans="1:12" x14ac:dyDescent="0.25">
      <c r="A331" s="86" t="s">
        <v>465</v>
      </c>
      <c r="B331" s="37" t="s">
        <v>3</v>
      </c>
      <c r="C331" s="38" t="s">
        <v>132</v>
      </c>
      <c r="D331" s="38" t="s">
        <v>8</v>
      </c>
      <c r="E331" s="23">
        <v>2610160050</v>
      </c>
      <c r="F331" s="23">
        <v>540</v>
      </c>
      <c r="G331" s="23" t="s">
        <v>128</v>
      </c>
      <c r="H331" s="22">
        <v>0</v>
      </c>
      <c r="I331" s="39">
        <v>0</v>
      </c>
      <c r="J331" s="39">
        <f>H331+I331</f>
        <v>0</v>
      </c>
      <c r="K331" s="39">
        <v>300</v>
      </c>
      <c r="L331" s="39">
        <f>J331+K331</f>
        <v>300</v>
      </c>
    </row>
    <row r="333" spans="1:12" x14ac:dyDescent="0.25">
      <c r="H333" s="16"/>
      <c r="L333" s="16">
        <f>L15+L18+L27+L55+L106+L114+L287</f>
        <v>33426.095000000001</v>
      </c>
    </row>
    <row r="334" spans="1:12" x14ac:dyDescent="0.25">
      <c r="L334" s="16">
        <v>27178.017899999999</v>
      </c>
    </row>
    <row r="335" spans="1:12" x14ac:dyDescent="0.25">
      <c r="L335" s="16">
        <f>L334-L333</f>
        <v>-6248.0771000000022</v>
      </c>
    </row>
  </sheetData>
  <mergeCells count="37">
    <mergeCell ref="A179:A195"/>
    <mergeCell ref="A217:A230"/>
    <mergeCell ref="A239:A251"/>
    <mergeCell ref="A161:A175"/>
    <mergeCell ref="A312:A321"/>
    <mergeCell ref="A202:A205"/>
    <mergeCell ref="A236:A237"/>
    <mergeCell ref="A253:A258"/>
    <mergeCell ref="A288:A289"/>
    <mergeCell ref="A302:A309"/>
    <mergeCell ref="A260:A267"/>
    <mergeCell ref="A209:A215"/>
    <mergeCell ref="A157:A159"/>
    <mergeCell ref="A57:A63"/>
    <mergeCell ref="A66:A69"/>
    <mergeCell ref="A71:A72"/>
    <mergeCell ref="A87:A93"/>
    <mergeCell ref="A99:A105"/>
    <mergeCell ref="A77:A80"/>
    <mergeCell ref="A107:A108"/>
    <mergeCell ref="A110:A112"/>
    <mergeCell ref="A115:A116"/>
    <mergeCell ref="A140:A149"/>
    <mergeCell ref="A135:A138"/>
    <mergeCell ref="A2:L2"/>
    <mergeCell ref="A3:L3"/>
    <mergeCell ref="A4:L4"/>
    <mergeCell ref="A49:A51"/>
    <mergeCell ref="A16:A17"/>
    <mergeCell ref="A44:A47"/>
    <mergeCell ref="A28:A42"/>
    <mergeCell ref="A19:A25"/>
    <mergeCell ref="A5:L5"/>
    <mergeCell ref="A6:L6"/>
    <mergeCell ref="A8:L8"/>
    <mergeCell ref="A9:L9"/>
    <mergeCell ref="A10:L10"/>
  </mergeCells>
  <pageMargins left="0.70866141732283472" right="0.11811023622047245" top="0.74803149606299213" bottom="0.74803149606299213" header="0.31496062992125984" footer="0.31496062992125984"/>
  <pageSetup paperSize="9" scale="58" fitToHeight="4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3"/>
  <sheetViews>
    <sheetView view="pageBreakPreview" zoomScale="60" zoomScaleNormal="100" workbookViewId="0">
      <selection activeCell="A9" sqref="A9:L9"/>
    </sheetView>
  </sheetViews>
  <sheetFormatPr defaultRowHeight="15" x14ac:dyDescent="0.25"/>
  <cols>
    <col min="1" max="1" width="53.85546875" style="14" bestFit="1" customWidth="1"/>
    <col min="2" max="2" width="4" style="13" hidden="1" customWidth="1"/>
    <col min="3" max="3" width="3.28515625" style="13" bestFit="1" customWidth="1"/>
    <col min="4" max="4" width="4" style="13" bestFit="1" customWidth="1"/>
    <col min="5" max="5" width="12.42578125" style="13" bestFit="1" customWidth="1"/>
    <col min="6" max="6" width="4" style="13" bestFit="1" customWidth="1"/>
    <col min="7" max="7" width="4" style="13" hidden="1" customWidth="1"/>
    <col min="8" max="8" width="13.42578125" hidden="1" customWidth="1"/>
    <col min="9" max="9" width="11.85546875" hidden="1" customWidth="1"/>
    <col min="10" max="10" width="13.42578125" bestFit="1" customWidth="1"/>
    <col min="11" max="11" width="11.85546875" bestFit="1" customWidth="1"/>
    <col min="12" max="12" width="12" bestFit="1" customWidth="1"/>
    <col min="13" max="14" width="45.28515625" customWidth="1"/>
  </cols>
  <sheetData>
    <row r="2" spans="1:12" x14ac:dyDescent="0.25">
      <c r="A2" s="109" t="s">
        <v>189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5">
      <c r="A3" s="103" t="s">
        <v>373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x14ac:dyDescent="0.25">
      <c r="A4" s="103" t="s">
        <v>374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x14ac:dyDescent="0.2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x14ac:dyDescent="0.25">
      <c r="A6" s="103" t="s">
        <v>440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x14ac:dyDescent="0.25">
      <c r="A7" s="12"/>
    </row>
    <row r="8" spans="1:12" x14ac:dyDescent="0.25">
      <c r="A8" s="105" t="s">
        <v>190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x14ac:dyDescent="0.25">
      <c r="A9" s="105" t="s">
        <v>191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x14ac:dyDescent="0.25">
      <c r="A10" s="17"/>
      <c r="B10" s="18"/>
      <c r="C10" s="18"/>
      <c r="D10" s="18"/>
      <c r="E10" s="18"/>
      <c r="F10" s="18"/>
      <c r="G10" s="18"/>
      <c r="H10" s="19"/>
      <c r="I10" s="19"/>
      <c r="J10" s="19"/>
      <c r="K10" s="19"/>
      <c r="L10" s="19"/>
    </row>
    <row r="11" spans="1:12" x14ac:dyDescent="0.25">
      <c r="A11" s="108" t="s">
        <v>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57" x14ac:dyDescent="0.25">
      <c r="A12" s="20" t="s">
        <v>192</v>
      </c>
      <c r="B12" s="20" t="s">
        <v>193</v>
      </c>
      <c r="C12" s="20" t="s">
        <v>77</v>
      </c>
      <c r="D12" s="20" t="s">
        <v>78</v>
      </c>
      <c r="E12" s="20" t="s">
        <v>79</v>
      </c>
      <c r="F12" s="20" t="s">
        <v>80</v>
      </c>
      <c r="G12" s="20" t="s">
        <v>81</v>
      </c>
      <c r="H12" s="20" t="s">
        <v>370</v>
      </c>
      <c r="I12" s="21" t="s">
        <v>371</v>
      </c>
      <c r="J12" s="20" t="s">
        <v>370</v>
      </c>
      <c r="K12" s="21" t="s">
        <v>371</v>
      </c>
      <c r="L12" s="20" t="s">
        <v>372</v>
      </c>
    </row>
    <row r="13" spans="1:12" x14ac:dyDescent="0.25">
      <c r="A13" s="27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  <c r="G13" s="46"/>
      <c r="H13" s="28">
        <v>8</v>
      </c>
      <c r="I13" s="29">
        <v>9</v>
      </c>
      <c r="J13" s="29">
        <v>10</v>
      </c>
      <c r="K13" s="29">
        <v>9</v>
      </c>
      <c r="L13" s="29">
        <v>10</v>
      </c>
    </row>
    <row r="14" spans="1:12" x14ac:dyDescent="0.25">
      <c r="A14" s="47" t="s">
        <v>194</v>
      </c>
      <c r="B14" s="48"/>
      <c r="C14" s="36">
        <v>10</v>
      </c>
      <c r="D14" s="36" t="s">
        <v>6</v>
      </c>
      <c r="E14" s="36"/>
      <c r="F14" s="36"/>
      <c r="G14" s="36"/>
      <c r="H14" s="33">
        <f>H15+H18</f>
        <v>10945.076999999999</v>
      </c>
      <c r="I14" s="33">
        <f>I15+I18</f>
        <v>0</v>
      </c>
      <c r="J14" s="33">
        <f>J15+J18</f>
        <v>10945.076999999999</v>
      </c>
      <c r="K14" s="33">
        <f>K15+K18</f>
        <v>0</v>
      </c>
      <c r="L14" s="33">
        <f>L15+L18</f>
        <v>10945.076999999999</v>
      </c>
    </row>
    <row r="15" spans="1:12" x14ac:dyDescent="0.25">
      <c r="A15" s="47" t="s">
        <v>195</v>
      </c>
      <c r="B15" s="48"/>
      <c r="C15" s="36">
        <v>10</v>
      </c>
      <c r="D15" s="36" t="s">
        <v>4</v>
      </c>
      <c r="E15" s="36" t="s">
        <v>156</v>
      </c>
      <c r="F15" s="36"/>
      <c r="G15" s="36"/>
      <c r="H15" s="33">
        <f>H16</f>
        <v>1162.0119999999999</v>
      </c>
      <c r="I15" s="33">
        <f>I16</f>
        <v>0</v>
      </c>
      <c r="J15" s="33">
        <f>J16+J17</f>
        <v>1162.0119999999999</v>
      </c>
      <c r="K15" s="33">
        <f t="shared" ref="K15:L15" si="0">K16+K17</f>
        <v>0</v>
      </c>
      <c r="L15" s="33">
        <f t="shared" si="0"/>
        <v>1162.0119999999999</v>
      </c>
    </row>
    <row r="16" spans="1:12" x14ac:dyDescent="0.25">
      <c r="A16" s="49" t="s">
        <v>165</v>
      </c>
      <c r="B16" s="37" t="s">
        <v>3</v>
      </c>
      <c r="C16" s="38">
        <v>10</v>
      </c>
      <c r="D16" s="38" t="s">
        <v>4</v>
      </c>
      <c r="E16" s="44" t="s">
        <v>196</v>
      </c>
      <c r="F16" s="38" t="s">
        <v>349</v>
      </c>
      <c r="G16" s="23" t="s">
        <v>166</v>
      </c>
      <c r="H16" s="39">
        <f>'Лист5 (2)'!H292</f>
        <v>1162.0119999999999</v>
      </c>
      <c r="I16" s="39">
        <f>'Лист5 (2)'!I292</f>
        <v>0</v>
      </c>
      <c r="J16" s="39">
        <f>'Лист5 (2)'!J292</f>
        <v>1162.0119999999999</v>
      </c>
      <c r="K16" s="39">
        <f>'Лист5 (2)'!K292</f>
        <v>-1108.8040000000001</v>
      </c>
      <c r="L16" s="39">
        <f>'Лист5 (2)'!L292</f>
        <v>53.207999999999856</v>
      </c>
    </row>
    <row r="17" spans="1:12" x14ac:dyDescent="0.25">
      <c r="A17" s="89" t="s">
        <v>165</v>
      </c>
      <c r="B17" s="37" t="s">
        <v>3</v>
      </c>
      <c r="C17" s="38">
        <v>10</v>
      </c>
      <c r="D17" s="38" t="s">
        <v>4</v>
      </c>
      <c r="E17" s="71" t="s">
        <v>196</v>
      </c>
      <c r="F17" s="71">
        <v>312</v>
      </c>
      <c r="G17" s="23">
        <v>264</v>
      </c>
      <c r="H17" s="39">
        <f>'Лист5 (2)'!H293</f>
        <v>0</v>
      </c>
      <c r="I17" s="39">
        <f>'Лист5 (2)'!I293</f>
        <v>0</v>
      </c>
      <c r="J17" s="39">
        <f>'Лист5 (2)'!J293</f>
        <v>0</v>
      </c>
      <c r="K17" s="39">
        <f>'Лист5 (2)'!K293</f>
        <v>1108.8040000000001</v>
      </c>
      <c r="L17" s="39">
        <f>'Лист5 (2)'!L293</f>
        <v>1108.8040000000001</v>
      </c>
    </row>
    <row r="18" spans="1:12" x14ac:dyDescent="0.25">
      <c r="A18" s="47" t="s">
        <v>197</v>
      </c>
      <c r="B18" s="48"/>
      <c r="C18" s="36" t="s">
        <v>167</v>
      </c>
      <c r="D18" s="36" t="s">
        <v>100</v>
      </c>
      <c r="E18" s="36" t="s">
        <v>156</v>
      </c>
      <c r="F18" s="36"/>
      <c r="G18" s="36"/>
      <c r="H18" s="33">
        <f>H19+H20+H21+H22+H23</f>
        <v>9783.0649999999987</v>
      </c>
      <c r="I18" s="33">
        <f>I19+I20+I21+I22+I23</f>
        <v>0</v>
      </c>
      <c r="J18" s="33">
        <f>J19+J20+J21+J22+J23</f>
        <v>9783.0649999999987</v>
      </c>
      <c r="K18" s="33">
        <f>K19+K20+K21+K22+K23</f>
        <v>0</v>
      </c>
      <c r="L18" s="33">
        <f>L19+L20+L21+L22+L23</f>
        <v>9783.0649999999987</v>
      </c>
    </row>
    <row r="19" spans="1:12" x14ac:dyDescent="0.25">
      <c r="A19" s="49" t="s">
        <v>198</v>
      </c>
      <c r="B19" s="57" t="s">
        <v>140</v>
      </c>
      <c r="C19" s="38" t="s">
        <v>167</v>
      </c>
      <c r="D19" s="38" t="s">
        <v>100</v>
      </c>
      <c r="E19" s="44" t="s">
        <v>169</v>
      </c>
      <c r="F19" s="38" t="s">
        <v>170</v>
      </c>
      <c r="G19" s="23" t="s">
        <v>171</v>
      </c>
      <c r="H19" s="39">
        <f>'Лист5 (2)'!H295</f>
        <v>1048.3</v>
      </c>
      <c r="I19" s="39">
        <f>'Лист5 (2)'!I295</f>
        <v>0</v>
      </c>
      <c r="J19" s="39">
        <f>'Лист5 (2)'!J295</f>
        <v>1048.3</v>
      </c>
      <c r="K19" s="39">
        <f>'Лист5 (2)'!K295</f>
        <v>0</v>
      </c>
      <c r="L19" s="39">
        <f>'Лист5 (2)'!L295</f>
        <v>1048.3</v>
      </c>
    </row>
    <row r="20" spans="1:12" x14ac:dyDescent="0.25">
      <c r="A20" s="89" t="s">
        <v>425</v>
      </c>
      <c r="B20" s="37" t="s">
        <v>3</v>
      </c>
      <c r="C20" s="38" t="s">
        <v>167</v>
      </c>
      <c r="D20" s="38" t="s">
        <v>100</v>
      </c>
      <c r="E20" s="44" t="s">
        <v>199</v>
      </c>
      <c r="F20" s="38" t="s">
        <v>173</v>
      </c>
      <c r="G20" s="44" t="s">
        <v>98</v>
      </c>
      <c r="H20" s="39">
        <f>'Лист5 (2)'!H296</f>
        <v>1005.378</v>
      </c>
      <c r="I20" s="39">
        <f>'Лист5 (2)'!I296</f>
        <v>0</v>
      </c>
      <c r="J20" s="39">
        <f>'Лист5 (2)'!J296</f>
        <v>1005.378</v>
      </c>
      <c r="K20" s="39">
        <f>'Лист5 (2)'!K296</f>
        <v>0</v>
      </c>
      <c r="L20" s="39">
        <f>'Лист5 (2)'!L296</f>
        <v>1005.378</v>
      </c>
    </row>
    <row r="21" spans="1:12" x14ac:dyDescent="0.25">
      <c r="A21" s="89" t="s">
        <v>426</v>
      </c>
      <c r="B21" s="37" t="s">
        <v>3</v>
      </c>
      <c r="C21" s="38" t="s">
        <v>167</v>
      </c>
      <c r="D21" s="38" t="s">
        <v>100</v>
      </c>
      <c r="E21" s="44" t="s">
        <v>172</v>
      </c>
      <c r="F21" s="38" t="s">
        <v>173</v>
      </c>
      <c r="G21" s="44" t="s">
        <v>98</v>
      </c>
      <c r="H21" s="39">
        <f>'Лист5 (2)'!H297</f>
        <v>1508.067</v>
      </c>
      <c r="I21" s="39">
        <f>'Лист5 (2)'!I297</f>
        <v>0</v>
      </c>
      <c r="J21" s="39">
        <f>'Лист5 (2)'!J297</f>
        <v>1508.067</v>
      </c>
      <c r="K21" s="39">
        <f>'Лист5 (2)'!K297</f>
        <v>0</v>
      </c>
      <c r="L21" s="39">
        <f>'Лист5 (2)'!L297</f>
        <v>1508.067</v>
      </c>
    </row>
    <row r="22" spans="1:12" x14ac:dyDescent="0.25">
      <c r="A22" s="49" t="s">
        <v>427</v>
      </c>
      <c r="B22" s="37" t="s">
        <v>3</v>
      </c>
      <c r="C22" s="38" t="s">
        <v>167</v>
      </c>
      <c r="D22" s="38" t="s">
        <v>100</v>
      </c>
      <c r="E22" s="44" t="s">
        <v>175</v>
      </c>
      <c r="F22" s="38" t="s">
        <v>170</v>
      </c>
      <c r="G22" s="23" t="s">
        <v>171</v>
      </c>
      <c r="H22" s="39">
        <f>'Лист5 (2)'!H298</f>
        <v>5975</v>
      </c>
      <c r="I22" s="39">
        <f>'Лист5 (2)'!I298</f>
        <v>0</v>
      </c>
      <c r="J22" s="39">
        <f>'Лист5 (2)'!J298</f>
        <v>5975</v>
      </c>
      <c r="K22" s="39">
        <f>'Лист5 (2)'!K298</f>
        <v>0</v>
      </c>
      <c r="L22" s="39">
        <f>'Лист5 (2)'!L298</f>
        <v>5975</v>
      </c>
    </row>
    <row r="23" spans="1:12" x14ac:dyDescent="0.25">
      <c r="A23" s="49" t="s">
        <v>466</v>
      </c>
      <c r="B23" s="37" t="s">
        <v>3</v>
      </c>
      <c r="C23" s="38" t="s">
        <v>167</v>
      </c>
      <c r="D23" s="38" t="s">
        <v>100</v>
      </c>
      <c r="E23" s="44" t="s">
        <v>177</v>
      </c>
      <c r="F23" s="38" t="s">
        <v>170</v>
      </c>
      <c r="G23" s="23" t="s">
        <v>171</v>
      </c>
      <c r="H23" s="39">
        <f>'Лист5 (2)'!H299</f>
        <v>246.32</v>
      </c>
      <c r="I23" s="39">
        <f>'Лист5 (2)'!I299</f>
        <v>0</v>
      </c>
      <c r="J23" s="39">
        <f>'Лист5 (2)'!J299</f>
        <v>246.32</v>
      </c>
      <c r="K23" s="39">
        <f>'Лист5 (2)'!K299</f>
        <v>0</v>
      </c>
      <c r="L23" s="39">
        <f>'Лист5 (2)'!L299</f>
        <v>246.32</v>
      </c>
    </row>
  </sheetData>
  <mergeCells count="8">
    <mergeCell ref="A8:L8"/>
    <mergeCell ref="A9:L9"/>
    <mergeCell ref="A11:L11"/>
    <mergeCell ref="A2:L2"/>
    <mergeCell ref="A3:L3"/>
    <mergeCell ref="A4:L4"/>
    <mergeCell ref="A5:L5"/>
    <mergeCell ref="A6:L6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341"/>
  <sheetViews>
    <sheetView tabSelected="1" view="pageBreakPreview" zoomScale="60" zoomScaleNormal="100" workbookViewId="0">
      <selection activeCell="A8" sqref="A8:L8"/>
    </sheetView>
  </sheetViews>
  <sheetFormatPr defaultRowHeight="15" x14ac:dyDescent="0.25"/>
  <cols>
    <col min="1" max="1" width="87.28515625" style="11" customWidth="1"/>
    <col min="2" max="2" width="6.28515625" style="10" bestFit="1" customWidth="1"/>
    <col min="3" max="3" width="3.28515625" style="10" bestFit="1" customWidth="1"/>
    <col min="4" max="4" width="4" style="10" bestFit="1" customWidth="1"/>
    <col min="5" max="5" width="12.42578125" style="10" bestFit="1" customWidth="1"/>
    <col min="6" max="6" width="4.42578125" style="10" bestFit="1" customWidth="1"/>
    <col min="7" max="7" width="4" style="10" hidden="1" customWidth="1"/>
    <col min="8" max="8" width="14.28515625" hidden="1" customWidth="1"/>
    <col min="9" max="9" width="13.28515625" hidden="1" customWidth="1"/>
    <col min="10" max="11" width="13.28515625" bestFit="1" customWidth="1"/>
    <col min="12" max="12" width="13.28515625" style="90" bestFit="1" customWidth="1"/>
    <col min="13" max="14" width="10.7109375" hidden="1" customWidth="1"/>
    <col min="15" max="23" width="0" hidden="1" customWidth="1"/>
  </cols>
  <sheetData>
    <row r="2" spans="1:15" x14ac:dyDescent="0.25">
      <c r="A2" s="102" t="s">
        <v>355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5" x14ac:dyDescent="0.25">
      <c r="A3" s="103" t="s">
        <v>373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5" x14ac:dyDescent="0.25">
      <c r="A4" s="103" t="s">
        <v>374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5" x14ac:dyDescent="0.2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5" x14ac:dyDescent="0.25">
      <c r="A6" s="103" t="s">
        <v>440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5" ht="15.75" x14ac:dyDescent="0.25">
      <c r="A7" s="8"/>
      <c r="B7" s="9"/>
      <c r="C7" s="9"/>
      <c r="D7" s="9"/>
      <c r="E7" s="9"/>
    </row>
    <row r="8" spans="1:15" x14ac:dyDescent="0.25">
      <c r="A8" s="110" t="s">
        <v>75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5" ht="15" customHeight="1" x14ac:dyDescent="0.25">
      <c r="A9" s="111" t="s">
        <v>376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5" x14ac:dyDescent="0.25">
      <c r="A10" s="112" t="s">
        <v>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5" ht="69" customHeight="1" x14ac:dyDescent="0.25">
      <c r="A11" s="24" t="s">
        <v>2</v>
      </c>
      <c r="B11" s="25" t="s">
        <v>76</v>
      </c>
      <c r="C11" s="20" t="s">
        <v>77</v>
      </c>
      <c r="D11" s="20" t="s">
        <v>78</v>
      </c>
      <c r="E11" s="20" t="s">
        <v>79</v>
      </c>
      <c r="F11" s="20" t="s">
        <v>80</v>
      </c>
      <c r="G11" s="25" t="s">
        <v>81</v>
      </c>
      <c r="H11" s="20" t="s">
        <v>370</v>
      </c>
      <c r="I11" s="21" t="s">
        <v>371</v>
      </c>
      <c r="J11" s="20" t="s">
        <v>370</v>
      </c>
      <c r="K11" s="21" t="s">
        <v>371</v>
      </c>
      <c r="L11" s="20" t="s">
        <v>372</v>
      </c>
    </row>
    <row r="12" spans="1:15" x14ac:dyDescent="0.25">
      <c r="A12" s="26">
        <v>1</v>
      </c>
      <c r="B12" s="27"/>
      <c r="C12" s="28">
        <v>2</v>
      </c>
      <c r="D12" s="28">
        <v>3</v>
      </c>
      <c r="E12" s="28">
        <v>4</v>
      </c>
      <c r="F12" s="28">
        <v>5</v>
      </c>
      <c r="G12" s="28"/>
      <c r="H12" s="28">
        <v>6</v>
      </c>
      <c r="I12" s="29">
        <v>7</v>
      </c>
      <c r="J12" s="29">
        <v>8</v>
      </c>
      <c r="K12" s="29">
        <v>7</v>
      </c>
      <c r="L12" s="29">
        <v>8</v>
      </c>
    </row>
    <row r="13" spans="1:15" x14ac:dyDescent="0.25">
      <c r="A13" s="30" t="s">
        <v>82</v>
      </c>
      <c r="B13" s="31"/>
      <c r="C13" s="32"/>
      <c r="D13" s="32"/>
      <c r="E13" s="32"/>
      <c r="F13" s="32"/>
      <c r="G13" s="32"/>
      <c r="H13" s="33">
        <f>H14+H60+H63+H79+H88+H98+H112+H123+H132+H142+H145+H152+H160+H169+H178+H187+H199+H244+H329+H332</f>
        <v>690923.46485999995</v>
      </c>
      <c r="I13" s="33">
        <f>I14+I60+I63+I79+I88+I98+I112+I123+I132+I142+I145+I152+I160+I169+I178+I187+I199+I244+I329+I332</f>
        <v>110299.47600000001</v>
      </c>
      <c r="J13" s="33">
        <f>J14+J60+J63+J79+J88+J98+J112+J123+J132+J142+J145+J152+J160+J169+J178+J187+J199+J244+J329+J332</f>
        <v>801722.94085999997</v>
      </c>
      <c r="K13" s="33">
        <f>K14+K60+K63+K79+K88+K98+K112+K123+K132+K142+K145+K152+K160+K169+K178+K187+K199+K244+K329+K332</f>
        <v>73995.658909999998</v>
      </c>
      <c r="L13" s="33">
        <f>L14+L60+L63+L79+L88+L98+L112+L123+L132+L142+L145+L152+L160+L169+L178+L187+L199+L244+L329+L332</f>
        <v>875718.59976999997</v>
      </c>
      <c r="M13" s="16">
        <f>K13-'Лист5 (2)'!K13</f>
        <v>0</v>
      </c>
      <c r="N13" s="16"/>
      <c r="O13" s="16"/>
    </row>
    <row r="14" spans="1:15" x14ac:dyDescent="0.25">
      <c r="A14" s="34" t="s">
        <v>238</v>
      </c>
      <c r="B14" s="35"/>
      <c r="C14" s="36" t="s">
        <v>4</v>
      </c>
      <c r="D14" s="36" t="s">
        <v>6</v>
      </c>
      <c r="E14" s="36"/>
      <c r="F14" s="36"/>
      <c r="G14" s="36"/>
      <c r="H14" s="33">
        <f>H15+H18+H44+H47+H50</f>
        <v>26961.453999999998</v>
      </c>
      <c r="I14" s="33">
        <f t="shared" ref="I14:J14" si="0">I15+I18+I44+I47+I50</f>
        <v>2059.4110000000001</v>
      </c>
      <c r="J14" s="33">
        <f t="shared" si="0"/>
        <v>29520.864999999998</v>
      </c>
      <c r="K14" s="33">
        <f t="shared" ref="K14:L14" si="1">K15+K18+K44+K47+K50</f>
        <v>-1407.69</v>
      </c>
      <c r="L14" s="33">
        <f t="shared" si="1"/>
        <v>28113.174999999999</v>
      </c>
    </row>
    <row r="15" spans="1:15" ht="28.5" x14ac:dyDescent="0.25">
      <c r="A15" s="30" t="s">
        <v>237</v>
      </c>
      <c r="B15" s="31"/>
      <c r="C15" s="36" t="s">
        <v>4</v>
      </c>
      <c r="D15" s="36" t="s">
        <v>83</v>
      </c>
      <c r="E15" s="36"/>
      <c r="F15" s="36"/>
      <c r="G15" s="36"/>
      <c r="H15" s="33">
        <f>H16+H17</f>
        <v>1495.374</v>
      </c>
      <c r="I15" s="33">
        <f>I16+I17</f>
        <v>0</v>
      </c>
      <c r="J15" s="33">
        <f>J16+J17</f>
        <v>1495.374</v>
      </c>
      <c r="K15" s="33">
        <f>K16+K17</f>
        <v>0</v>
      </c>
      <c r="L15" s="33">
        <f>L16+L17</f>
        <v>1495.374</v>
      </c>
    </row>
    <row r="16" spans="1:15" x14ac:dyDescent="0.25">
      <c r="A16" s="104" t="s">
        <v>84</v>
      </c>
      <c r="B16" s="37" t="s">
        <v>3</v>
      </c>
      <c r="C16" s="38" t="s">
        <v>4</v>
      </c>
      <c r="D16" s="38" t="s">
        <v>83</v>
      </c>
      <c r="E16" s="23" t="s">
        <v>241</v>
      </c>
      <c r="F16" s="23" t="s">
        <v>85</v>
      </c>
      <c r="G16" s="23" t="s">
        <v>86</v>
      </c>
      <c r="H16" s="22">
        <f>'Лист5 (2)'!H16</f>
        <v>1148.521</v>
      </c>
      <c r="I16" s="22">
        <f>'Лист5 (2)'!I16</f>
        <v>0</v>
      </c>
      <c r="J16" s="22">
        <f>'Лист5 (2)'!J16</f>
        <v>1148.521</v>
      </c>
      <c r="K16" s="22">
        <f>'Лист5 (2)'!K16</f>
        <v>0</v>
      </c>
      <c r="L16" s="22">
        <f>'Лист5 (2)'!L16</f>
        <v>1148.521</v>
      </c>
    </row>
    <row r="17" spans="1:12" x14ac:dyDescent="0.25">
      <c r="A17" s="104"/>
      <c r="B17" s="37" t="s">
        <v>3</v>
      </c>
      <c r="C17" s="38" t="s">
        <v>4</v>
      </c>
      <c r="D17" s="38" t="s">
        <v>83</v>
      </c>
      <c r="E17" s="23" t="s">
        <v>241</v>
      </c>
      <c r="F17" s="23" t="s">
        <v>87</v>
      </c>
      <c r="G17" s="23" t="s">
        <v>88</v>
      </c>
      <c r="H17" s="22">
        <f>'Лист5 (2)'!H17</f>
        <v>346.85300000000001</v>
      </c>
      <c r="I17" s="22">
        <f>'Лист5 (2)'!I17</f>
        <v>0</v>
      </c>
      <c r="J17" s="22">
        <f>'Лист5 (2)'!J17</f>
        <v>346.85300000000001</v>
      </c>
      <c r="K17" s="22">
        <f>'Лист5 (2)'!K17</f>
        <v>0</v>
      </c>
      <c r="L17" s="22">
        <f>'Лист5 (2)'!L17</f>
        <v>346.85300000000001</v>
      </c>
    </row>
    <row r="18" spans="1:12" ht="42.75" x14ac:dyDescent="0.25">
      <c r="A18" s="30" t="s">
        <v>235</v>
      </c>
      <c r="B18" s="31"/>
      <c r="C18" s="36" t="s">
        <v>4</v>
      </c>
      <c r="D18" s="36" t="s">
        <v>100</v>
      </c>
      <c r="E18" s="36"/>
      <c r="F18" s="36"/>
      <c r="G18" s="36"/>
      <c r="H18" s="33">
        <f>H19+H35+H40</f>
        <v>20822.679999999997</v>
      </c>
      <c r="I18" s="33">
        <f>I19+I35+I40</f>
        <v>0</v>
      </c>
      <c r="J18" s="33">
        <f>J19+J35+J40</f>
        <v>20822.68</v>
      </c>
      <c r="K18" s="33">
        <f>K19+K35+K40</f>
        <v>1060.48</v>
      </c>
      <c r="L18" s="33">
        <f>L19+L35+L40</f>
        <v>21883.16</v>
      </c>
    </row>
    <row r="19" spans="1:12" x14ac:dyDescent="0.25">
      <c r="A19" s="30" t="s">
        <v>101</v>
      </c>
      <c r="B19" s="31"/>
      <c r="C19" s="36" t="s">
        <v>4</v>
      </c>
      <c r="D19" s="36" t="s">
        <v>100</v>
      </c>
      <c r="E19" s="36"/>
      <c r="F19" s="36"/>
      <c r="G19" s="36"/>
      <c r="H19" s="40">
        <f>H20+H21+H22+H23+H24+H25+H27+H28+H29+H30+H32+H33+H34+H31</f>
        <v>20010.679999999997</v>
      </c>
      <c r="I19" s="40">
        <f t="shared" ref="I19" si="2">I20+I21+I22+I23+I24+I25+I27+I28+I29+I30+I32+I33+I34+I31</f>
        <v>0</v>
      </c>
      <c r="J19" s="40">
        <f>J20+J21+J22+J23+J24+J25+J27+J28+J29+J30+J32+J33+J34+J31+J26</f>
        <v>20010.68</v>
      </c>
      <c r="K19" s="40">
        <f t="shared" ref="K19:L19" si="3">K20+K21+K22+K23+K24+K25+K27+K28+K29+K30+K32+K33+K34+K31+K26</f>
        <v>1060.48</v>
      </c>
      <c r="L19" s="40">
        <f t="shared" si="3"/>
        <v>21071.16</v>
      </c>
    </row>
    <row r="20" spans="1:12" x14ac:dyDescent="0.25">
      <c r="A20" s="104" t="s">
        <v>101</v>
      </c>
      <c r="B20" s="37" t="s">
        <v>3</v>
      </c>
      <c r="C20" s="38" t="s">
        <v>4</v>
      </c>
      <c r="D20" s="38" t="s">
        <v>100</v>
      </c>
      <c r="E20" s="23" t="s">
        <v>317</v>
      </c>
      <c r="F20" s="23" t="s">
        <v>85</v>
      </c>
      <c r="G20" s="23" t="s">
        <v>86</v>
      </c>
      <c r="H20" s="22">
        <f>'Лист5 (2)'!H28</f>
        <v>10775.880999999999</v>
      </c>
      <c r="I20" s="22">
        <f>'Лист5 (2)'!I28</f>
        <v>0</v>
      </c>
      <c r="J20" s="22">
        <f>'Лист5 (2)'!J28</f>
        <v>10775.880999999999</v>
      </c>
      <c r="K20" s="22">
        <f>'Лист5 (2)'!K28</f>
        <v>0</v>
      </c>
      <c r="L20" s="22">
        <f>'Лист5 (2)'!L28</f>
        <v>10775.880999999999</v>
      </c>
    </row>
    <row r="21" spans="1:12" x14ac:dyDescent="0.25">
      <c r="A21" s="104"/>
      <c r="B21" s="37" t="s">
        <v>3</v>
      </c>
      <c r="C21" s="38" t="s">
        <v>4</v>
      </c>
      <c r="D21" s="38" t="s">
        <v>100</v>
      </c>
      <c r="E21" s="23" t="s">
        <v>317</v>
      </c>
      <c r="F21" s="23" t="s">
        <v>87</v>
      </c>
      <c r="G21" s="23" t="s">
        <v>88</v>
      </c>
      <c r="H21" s="22">
        <f>'Лист5 (2)'!H29</f>
        <v>3254.3159999999998</v>
      </c>
      <c r="I21" s="22">
        <f>'Лист5 (2)'!I29</f>
        <v>0</v>
      </c>
      <c r="J21" s="22">
        <f>'Лист5 (2)'!J29</f>
        <v>3254.3159999999998</v>
      </c>
      <c r="K21" s="22">
        <f>'Лист5 (2)'!K29</f>
        <v>0</v>
      </c>
      <c r="L21" s="22">
        <f>'Лист5 (2)'!L29</f>
        <v>3254.3159999999998</v>
      </c>
    </row>
    <row r="22" spans="1:12" x14ac:dyDescent="0.25">
      <c r="A22" s="104"/>
      <c r="B22" s="37" t="s">
        <v>3</v>
      </c>
      <c r="C22" s="38" t="s">
        <v>4</v>
      </c>
      <c r="D22" s="38" t="s">
        <v>100</v>
      </c>
      <c r="E22" s="23" t="s">
        <v>318</v>
      </c>
      <c r="F22" s="23" t="s">
        <v>91</v>
      </c>
      <c r="G22" s="23" t="s">
        <v>92</v>
      </c>
      <c r="H22" s="22">
        <f>'Лист5 (2)'!H30</f>
        <v>20</v>
      </c>
      <c r="I22" s="22">
        <f>'Лист5 (2)'!I30</f>
        <v>0</v>
      </c>
      <c r="J22" s="22">
        <f>'Лист5 (2)'!J30</f>
        <v>20</v>
      </c>
      <c r="K22" s="22">
        <f>'Лист5 (2)'!K30</f>
        <v>0</v>
      </c>
      <c r="L22" s="22">
        <f>'Лист5 (2)'!L30</f>
        <v>20</v>
      </c>
    </row>
    <row r="23" spans="1:12" x14ac:dyDescent="0.25">
      <c r="A23" s="104"/>
      <c r="B23" s="37" t="s">
        <v>3</v>
      </c>
      <c r="C23" s="38" t="s">
        <v>4</v>
      </c>
      <c r="D23" s="38" t="s">
        <v>100</v>
      </c>
      <c r="E23" s="23" t="s">
        <v>248</v>
      </c>
      <c r="F23" s="23" t="s">
        <v>93</v>
      </c>
      <c r="G23" s="23" t="s">
        <v>94</v>
      </c>
      <c r="H23" s="22">
        <f>'Лист5 (2)'!H31</f>
        <v>481.68599999999998</v>
      </c>
      <c r="I23" s="22">
        <f>'Лист5 (2)'!I31</f>
        <v>0</v>
      </c>
      <c r="J23" s="22">
        <f>'Лист5 (2)'!J31</f>
        <v>481.68599999999998</v>
      </c>
      <c r="K23" s="22">
        <f>'Лист5 (2)'!K31</f>
        <v>0</v>
      </c>
      <c r="L23" s="22">
        <f>'Лист5 (2)'!L31</f>
        <v>481.68599999999998</v>
      </c>
    </row>
    <row r="24" spans="1:12" x14ac:dyDescent="0.25">
      <c r="A24" s="104"/>
      <c r="B24" s="37" t="s">
        <v>3</v>
      </c>
      <c r="C24" s="38" t="s">
        <v>4</v>
      </c>
      <c r="D24" s="38" t="s">
        <v>100</v>
      </c>
      <c r="E24" s="23" t="s">
        <v>321</v>
      </c>
      <c r="F24" s="23" t="s">
        <v>91</v>
      </c>
      <c r="G24" s="23" t="s">
        <v>96</v>
      </c>
      <c r="H24" s="22">
        <f>'Лист5 (2)'!H32</f>
        <v>20</v>
      </c>
      <c r="I24" s="22">
        <f>'Лист5 (2)'!I32</f>
        <v>0</v>
      </c>
      <c r="J24" s="22">
        <f>'Лист5 (2)'!J32</f>
        <v>20</v>
      </c>
      <c r="K24" s="22">
        <f>'Лист5 (2)'!K32</f>
        <v>0</v>
      </c>
      <c r="L24" s="22">
        <f>'Лист5 (2)'!L32</f>
        <v>20</v>
      </c>
    </row>
    <row r="25" spans="1:12" x14ac:dyDescent="0.25">
      <c r="A25" s="104"/>
      <c r="B25" s="37" t="s">
        <v>3</v>
      </c>
      <c r="C25" s="38" t="s">
        <v>4</v>
      </c>
      <c r="D25" s="38" t="s">
        <v>100</v>
      </c>
      <c r="E25" s="23" t="s">
        <v>322</v>
      </c>
      <c r="F25" s="23" t="s">
        <v>95</v>
      </c>
      <c r="G25" s="23" t="s">
        <v>102</v>
      </c>
      <c r="H25" s="22">
        <f>'Лист5 (2)'!H33</f>
        <v>479.2</v>
      </c>
      <c r="I25" s="22">
        <f>'Лист5 (2)'!I33</f>
        <v>0</v>
      </c>
      <c r="J25" s="22">
        <f>'Лист5 (2)'!J33</f>
        <v>479.2</v>
      </c>
      <c r="K25" s="22">
        <f>'Лист5 (2)'!K33</f>
        <v>0</v>
      </c>
      <c r="L25" s="22">
        <f>'Лист5 (2)'!L33</f>
        <v>479.2</v>
      </c>
    </row>
    <row r="26" spans="1:12" x14ac:dyDescent="0.25">
      <c r="A26" s="104"/>
      <c r="B26" s="37" t="s">
        <v>3</v>
      </c>
      <c r="C26" s="38" t="s">
        <v>4</v>
      </c>
      <c r="D26" s="38" t="s">
        <v>100</v>
      </c>
      <c r="E26" s="23">
        <v>9982220405</v>
      </c>
      <c r="F26" s="23" t="s">
        <v>95</v>
      </c>
      <c r="G26" s="23">
        <v>225</v>
      </c>
      <c r="H26" s="22">
        <f>'Лист5 (2)'!H34</f>
        <v>0</v>
      </c>
      <c r="I26" s="22">
        <f>'Лист5 (2)'!I34</f>
        <v>0</v>
      </c>
      <c r="J26" s="22">
        <f>'Лист5 (2)'!J34</f>
        <v>0</v>
      </c>
      <c r="K26" s="22">
        <f>'Лист5 (2)'!K34</f>
        <v>5.48</v>
      </c>
      <c r="L26" s="22">
        <f>'Лист5 (2)'!L34</f>
        <v>5.48</v>
      </c>
    </row>
    <row r="27" spans="1:12" x14ac:dyDescent="0.25">
      <c r="A27" s="104"/>
      <c r="B27" s="37" t="s">
        <v>3</v>
      </c>
      <c r="C27" s="38" t="s">
        <v>4</v>
      </c>
      <c r="D27" s="38" t="s">
        <v>100</v>
      </c>
      <c r="E27" s="23" t="s">
        <v>249</v>
      </c>
      <c r="F27" s="23" t="s">
        <v>95</v>
      </c>
      <c r="G27" s="23" t="s">
        <v>97</v>
      </c>
      <c r="H27" s="22">
        <f>'Лист5 (2)'!H35</f>
        <v>1046.951</v>
      </c>
      <c r="I27" s="22">
        <f>'Лист5 (2)'!I35</f>
        <v>0</v>
      </c>
      <c r="J27" s="22">
        <f>'Лист5 (2)'!J35</f>
        <v>1046.951</v>
      </c>
      <c r="K27" s="22">
        <f>'Лист5 (2)'!K35</f>
        <v>0</v>
      </c>
      <c r="L27" s="22">
        <f>'Лист5 (2)'!L35</f>
        <v>1046.951</v>
      </c>
    </row>
    <row r="28" spans="1:12" x14ac:dyDescent="0.25">
      <c r="A28" s="104"/>
      <c r="B28" s="37" t="s">
        <v>3</v>
      </c>
      <c r="C28" s="38" t="s">
        <v>4</v>
      </c>
      <c r="D28" s="38" t="s">
        <v>100</v>
      </c>
      <c r="E28" s="23" t="s">
        <v>250</v>
      </c>
      <c r="F28" s="23" t="s">
        <v>95</v>
      </c>
      <c r="G28" s="23" t="s">
        <v>240</v>
      </c>
      <c r="H28" s="22">
        <f>'Лист5 (2)'!H36</f>
        <v>75</v>
      </c>
      <c r="I28" s="22">
        <f>'Лист5 (2)'!I36</f>
        <v>-36.381</v>
      </c>
      <c r="J28" s="22">
        <f>'Лист5 (2)'!J36</f>
        <v>38.619</v>
      </c>
      <c r="K28" s="22">
        <f>'Лист5 (2)'!K36</f>
        <v>0</v>
      </c>
      <c r="L28" s="22">
        <f>'Лист5 (2)'!L36</f>
        <v>38.619</v>
      </c>
    </row>
    <row r="29" spans="1:12" x14ac:dyDescent="0.25">
      <c r="A29" s="104"/>
      <c r="B29" s="37" t="s">
        <v>3</v>
      </c>
      <c r="C29" s="38" t="s">
        <v>4</v>
      </c>
      <c r="D29" s="38" t="s">
        <v>100</v>
      </c>
      <c r="E29" s="23" t="s">
        <v>250</v>
      </c>
      <c r="F29" s="23" t="s">
        <v>104</v>
      </c>
      <c r="G29" s="23" t="s">
        <v>239</v>
      </c>
      <c r="H29" s="22">
        <f>'Лист5 (2)'!H37</f>
        <v>2190.634</v>
      </c>
      <c r="I29" s="22">
        <f>'Лист5 (2)'!I37</f>
        <v>0</v>
      </c>
      <c r="J29" s="22">
        <f>'Лист5 (2)'!J37</f>
        <v>2190.634</v>
      </c>
      <c r="K29" s="22">
        <f>'Лист5 (2)'!K37</f>
        <v>0</v>
      </c>
      <c r="L29" s="22">
        <f>'Лист5 (2)'!L37</f>
        <v>2190.634</v>
      </c>
    </row>
    <row r="30" spans="1:12" x14ac:dyDescent="0.25">
      <c r="A30" s="104"/>
      <c r="B30" s="37" t="s">
        <v>3</v>
      </c>
      <c r="C30" s="38" t="s">
        <v>4</v>
      </c>
      <c r="D30" s="38" t="s">
        <v>100</v>
      </c>
      <c r="E30" s="23" t="s">
        <v>250</v>
      </c>
      <c r="F30" s="23" t="s">
        <v>105</v>
      </c>
      <c r="G30" s="23" t="s">
        <v>239</v>
      </c>
      <c r="H30" s="22">
        <f>'Лист5 (2)'!H38</f>
        <v>8.8420000000000005</v>
      </c>
      <c r="I30" s="22">
        <f>'Лист5 (2)'!I38</f>
        <v>0</v>
      </c>
      <c r="J30" s="22">
        <f>'Лист5 (2)'!J38</f>
        <v>8.8420000000000005</v>
      </c>
      <c r="K30" s="22">
        <f>'Лист5 (2)'!K38</f>
        <v>0</v>
      </c>
      <c r="L30" s="22">
        <f>'Лист5 (2)'!L38</f>
        <v>8.8420000000000005</v>
      </c>
    </row>
    <row r="31" spans="1:12" x14ac:dyDescent="0.25">
      <c r="A31" s="104"/>
      <c r="B31" s="37" t="s">
        <v>3</v>
      </c>
      <c r="C31" s="38" t="s">
        <v>4</v>
      </c>
      <c r="D31" s="38" t="s">
        <v>100</v>
      </c>
      <c r="E31" s="23">
        <v>9982920407</v>
      </c>
      <c r="F31" s="23">
        <v>853</v>
      </c>
      <c r="G31" s="23">
        <v>297</v>
      </c>
      <c r="H31" s="22">
        <f>'Лист5 (2)'!H39</f>
        <v>0</v>
      </c>
      <c r="I31" s="22">
        <f>'Лист5 (2)'!I39</f>
        <v>36.381</v>
      </c>
      <c r="J31" s="22">
        <f>'Лист5 (2)'!J39</f>
        <v>36.381</v>
      </c>
      <c r="K31" s="22">
        <f>'Лист5 (2)'!K39</f>
        <v>0</v>
      </c>
      <c r="L31" s="22">
        <f>'Лист5 (2)'!L39</f>
        <v>36.381</v>
      </c>
    </row>
    <row r="32" spans="1:12" x14ac:dyDescent="0.25">
      <c r="A32" s="104"/>
      <c r="B32" s="37" t="s">
        <v>3</v>
      </c>
      <c r="C32" s="38" t="s">
        <v>4</v>
      </c>
      <c r="D32" s="38" t="s">
        <v>100</v>
      </c>
      <c r="E32" s="23" t="s">
        <v>320</v>
      </c>
      <c r="F32" s="23" t="s">
        <v>95</v>
      </c>
      <c r="G32" s="23" t="s">
        <v>98</v>
      </c>
      <c r="H32" s="22">
        <f>'Лист5 (2)'!H40</f>
        <v>691.75</v>
      </c>
      <c r="I32" s="22">
        <f>'Лист5 (2)'!I40</f>
        <v>0</v>
      </c>
      <c r="J32" s="22">
        <f>'Лист5 (2)'!J40</f>
        <v>691.75</v>
      </c>
      <c r="K32" s="22">
        <f>'Лист5 (2)'!K40</f>
        <v>1055</v>
      </c>
      <c r="L32" s="22">
        <f>'Лист5 (2)'!L40</f>
        <v>1746.75</v>
      </c>
    </row>
    <row r="33" spans="1:12" x14ac:dyDescent="0.25">
      <c r="A33" s="104"/>
      <c r="B33" s="37" t="s">
        <v>3</v>
      </c>
      <c r="C33" s="38" t="s">
        <v>4</v>
      </c>
      <c r="D33" s="38" t="s">
        <v>100</v>
      </c>
      <c r="E33" s="23" t="s">
        <v>251</v>
      </c>
      <c r="F33" s="23" t="s">
        <v>95</v>
      </c>
      <c r="G33" s="23" t="s">
        <v>99</v>
      </c>
      <c r="H33" s="22">
        <f>'Лист5 (2)'!H41</f>
        <v>966.42</v>
      </c>
      <c r="I33" s="22">
        <f>'Лист5 (2)'!I41</f>
        <v>-507.334</v>
      </c>
      <c r="J33" s="22">
        <f>'Лист5 (2)'!J41</f>
        <v>459.08599999999996</v>
      </c>
      <c r="K33" s="22">
        <f>'Лист5 (2)'!K41</f>
        <v>0</v>
      </c>
      <c r="L33" s="22">
        <f>'Лист5 (2)'!L41</f>
        <v>459.08599999999996</v>
      </c>
    </row>
    <row r="34" spans="1:12" x14ac:dyDescent="0.25">
      <c r="A34" s="41"/>
      <c r="B34" s="37" t="s">
        <v>3</v>
      </c>
      <c r="C34" s="38" t="s">
        <v>4</v>
      </c>
      <c r="D34" s="38" t="s">
        <v>100</v>
      </c>
      <c r="E34" s="23">
        <v>9983420403</v>
      </c>
      <c r="F34" s="23" t="s">
        <v>95</v>
      </c>
      <c r="G34" s="23">
        <v>343</v>
      </c>
      <c r="H34" s="22">
        <f>'Лист5 (2)'!H42</f>
        <v>0</v>
      </c>
      <c r="I34" s="22">
        <f>'Лист5 (2)'!I42</f>
        <v>507.334</v>
      </c>
      <c r="J34" s="22">
        <f>'Лист5 (2)'!J42</f>
        <v>507.334</v>
      </c>
      <c r="K34" s="22">
        <f>'Лист5 (2)'!K42</f>
        <v>0</v>
      </c>
      <c r="L34" s="22">
        <f>'Лист5 (2)'!L42</f>
        <v>507.334</v>
      </c>
    </row>
    <row r="35" spans="1:12" x14ac:dyDescent="0.25">
      <c r="A35" s="30" t="s">
        <v>106</v>
      </c>
      <c r="B35" s="31"/>
      <c r="C35" s="36" t="s">
        <v>4</v>
      </c>
      <c r="D35" s="36" t="s">
        <v>100</v>
      </c>
      <c r="E35" s="36"/>
      <c r="F35" s="36"/>
      <c r="G35" s="36"/>
      <c r="H35" s="33">
        <f>H36+H37+H38+H39</f>
        <v>406</v>
      </c>
      <c r="I35" s="33">
        <f t="shared" ref="I35:J35" si="4">I36+I37+I38+I39</f>
        <v>0</v>
      </c>
      <c r="J35" s="33">
        <f t="shared" si="4"/>
        <v>406</v>
      </c>
      <c r="K35" s="33">
        <f t="shared" ref="K35:L35" si="5">K36+K37+K38+K39</f>
        <v>0</v>
      </c>
      <c r="L35" s="33">
        <f t="shared" si="5"/>
        <v>406</v>
      </c>
    </row>
    <row r="36" spans="1:12" x14ac:dyDescent="0.25">
      <c r="A36" s="104" t="s">
        <v>107</v>
      </c>
      <c r="B36" s="37" t="s">
        <v>3</v>
      </c>
      <c r="C36" s="38" t="s">
        <v>4</v>
      </c>
      <c r="D36" s="38" t="s">
        <v>100</v>
      </c>
      <c r="E36" s="23" t="s">
        <v>323</v>
      </c>
      <c r="F36" s="23" t="s">
        <v>85</v>
      </c>
      <c r="G36" s="23" t="s">
        <v>86</v>
      </c>
      <c r="H36" s="22">
        <f>'Лист5 (2)'!H44</f>
        <v>276.61500000000001</v>
      </c>
      <c r="I36" s="22">
        <f>'Лист5 (2)'!I44</f>
        <v>0</v>
      </c>
      <c r="J36" s="22">
        <f>'Лист5 (2)'!J44</f>
        <v>276.61500000000001</v>
      </c>
      <c r="K36" s="22">
        <f>'Лист5 (2)'!K44</f>
        <v>0</v>
      </c>
      <c r="L36" s="22">
        <f>'Лист5 (2)'!L44</f>
        <v>276.61500000000001</v>
      </c>
    </row>
    <row r="37" spans="1:12" x14ac:dyDescent="0.25">
      <c r="A37" s="104"/>
      <c r="B37" s="37" t="s">
        <v>3</v>
      </c>
      <c r="C37" s="38" t="s">
        <v>4</v>
      </c>
      <c r="D37" s="38" t="s">
        <v>100</v>
      </c>
      <c r="E37" s="23" t="s">
        <v>323</v>
      </c>
      <c r="F37" s="23" t="s">
        <v>87</v>
      </c>
      <c r="G37" s="23" t="s">
        <v>88</v>
      </c>
      <c r="H37" s="22">
        <f>'Лист5 (2)'!H45</f>
        <v>83.537999999999997</v>
      </c>
      <c r="I37" s="22">
        <f>'Лист5 (2)'!I45</f>
        <v>0</v>
      </c>
      <c r="J37" s="22">
        <f>'Лист5 (2)'!J45</f>
        <v>83.537999999999997</v>
      </c>
      <c r="K37" s="22">
        <f>'Лист5 (2)'!K45</f>
        <v>0</v>
      </c>
      <c r="L37" s="22">
        <f>'Лист5 (2)'!L45</f>
        <v>83.537999999999997</v>
      </c>
    </row>
    <row r="38" spans="1:12" x14ac:dyDescent="0.25">
      <c r="A38" s="104"/>
      <c r="B38" s="37" t="s">
        <v>3</v>
      </c>
      <c r="C38" s="38" t="s">
        <v>4</v>
      </c>
      <c r="D38" s="38" t="s">
        <v>100</v>
      </c>
      <c r="E38" s="23" t="s">
        <v>324</v>
      </c>
      <c r="F38" s="23" t="s">
        <v>95</v>
      </c>
      <c r="G38" s="23" t="s">
        <v>98</v>
      </c>
      <c r="H38" s="22">
        <f>'Лист5 (2)'!H46</f>
        <v>13</v>
      </c>
      <c r="I38" s="22">
        <f>'Лист5 (2)'!I46</f>
        <v>0</v>
      </c>
      <c r="J38" s="22">
        <f>'Лист5 (2)'!J46</f>
        <v>13</v>
      </c>
      <c r="K38" s="22">
        <f>'Лист5 (2)'!K46</f>
        <v>0</v>
      </c>
      <c r="L38" s="22">
        <f>'Лист5 (2)'!L46</f>
        <v>13</v>
      </c>
    </row>
    <row r="39" spans="1:12" x14ac:dyDescent="0.25">
      <c r="A39" s="104"/>
      <c r="B39" s="37" t="s">
        <v>3</v>
      </c>
      <c r="C39" s="38" t="s">
        <v>4</v>
      </c>
      <c r="D39" s="38" t="s">
        <v>100</v>
      </c>
      <c r="E39" s="23" t="s">
        <v>325</v>
      </c>
      <c r="F39" s="23" t="s">
        <v>95</v>
      </c>
      <c r="G39" s="23" t="s">
        <v>99</v>
      </c>
      <c r="H39" s="22">
        <f>'Лист5 (2)'!H47</f>
        <v>32.847000000000001</v>
      </c>
      <c r="I39" s="22">
        <f>'Лист5 (2)'!I47</f>
        <v>0</v>
      </c>
      <c r="J39" s="22">
        <f>'Лист5 (2)'!J47</f>
        <v>32.847000000000001</v>
      </c>
      <c r="K39" s="22">
        <f>'Лист5 (2)'!K47</f>
        <v>0</v>
      </c>
      <c r="L39" s="22">
        <f>'Лист5 (2)'!L47</f>
        <v>32.847000000000001</v>
      </c>
    </row>
    <row r="40" spans="1:12" x14ac:dyDescent="0.25">
      <c r="A40" s="30" t="s">
        <v>108</v>
      </c>
      <c r="B40" s="31"/>
      <c r="C40" s="36" t="s">
        <v>4</v>
      </c>
      <c r="D40" s="36" t="s">
        <v>100</v>
      </c>
      <c r="E40" s="36"/>
      <c r="F40" s="36"/>
      <c r="G40" s="36"/>
      <c r="H40" s="33">
        <f>H41+H42+H43</f>
        <v>406</v>
      </c>
      <c r="I40" s="33">
        <f t="shared" ref="I40:J40" si="6">I41+I42+I43</f>
        <v>0</v>
      </c>
      <c r="J40" s="33">
        <f t="shared" si="6"/>
        <v>406</v>
      </c>
      <c r="K40" s="33">
        <f t="shared" ref="K40:L40" si="7">K41+K42+K43</f>
        <v>0</v>
      </c>
      <c r="L40" s="33">
        <f t="shared" si="7"/>
        <v>406</v>
      </c>
    </row>
    <row r="41" spans="1:12" x14ac:dyDescent="0.25">
      <c r="A41" s="104" t="s">
        <v>109</v>
      </c>
      <c r="B41" s="37" t="s">
        <v>3</v>
      </c>
      <c r="C41" s="38" t="s">
        <v>4</v>
      </c>
      <c r="D41" s="38" t="s">
        <v>100</v>
      </c>
      <c r="E41" s="23" t="s">
        <v>326</v>
      </c>
      <c r="F41" s="23" t="s">
        <v>85</v>
      </c>
      <c r="G41" s="23" t="s">
        <v>86</v>
      </c>
      <c r="H41" s="22">
        <f>'Лист5 (2)'!H49</f>
        <v>261.75299999999999</v>
      </c>
      <c r="I41" s="22">
        <f>'Лист5 (2)'!I49</f>
        <v>0</v>
      </c>
      <c r="J41" s="22">
        <f>'Лист5 (2)'!J49</f>
        <v>261.75299999999999</v>
      </c>
      <c r="K41" s="22">
        <f>'Лист5 (2)'!K49</f>
        <v>0</v>
      </c>
      <c r="L41" s="22">
        <f>'Лист5 (2)'!L49</f>
        <v>261.75299999999999</v>
      </c>
    </row>
    <row r="42" spans="1:12" x14ac:dyDescent="0.25">
      <c r="A42" s="104"/>
      <c r="B42" s="37" t="s">
        <v>3</v>
      </c>
      <c r="C42" s="38" t="s">
        <v>4</v>
      </c>
      <c r="D42" s="38" t="s">
        <v>100</v>
      </c>
      <c r="E42" s="23" t="s">
        <v>326</v>
      </c>
      <c r="F42" s="23" t="s">
        <v>87</v>
      </c>
      <c r="G42" s="23" t="s">
        <v>88</v>
      </c>
      <c r="H42" s="22">
        <f>'Лист5 (2)'!H50</f>
        <v>79.049000000000007</v>
      </c>
      <c r="I42" s="22">
        <f>'Лист5 (2)'!I50</f>
        <v>0</v>
      </c>
      <c r="J42" s="22">
        <f>'Лист5 (2)'!J50</f>
        <v>79.049000000000007</v>
      </c>
      <c r="K42" s="22">
        <f>'Лист5 (2)'!K50</f>
        <v>0</v>
      </c>
      <c r="L42" s="22">
        <f>'Лист5 (2)'!L50</f>
        <v>79.049000000000007</v>
      </c>
    </row>
    <row r="43" spans="1:12" x14ac:dyDescent="0.25">
      <c r="A43" s="104"/>
      <c r="B43" s="37" t="s">
        <v>3</v>
      </c>
      <c r="C43" s="38" t="s">
        <v>4</v>
      </c>
      <c r="D43" s="38" t="s">
        <v>100</v>
      </c>
      <c r="E43" s="23" t="s">
        <v>327</v>
      </c>
      <c r="F43" s="23" t="s">
        <v>95</v>
      </c>
      <c r="G43" s="23" t="s">
        <v>99</v>
      </c>
      <c r="H43" s="22">
        <f>'Лист5 (2)'!H51</f>
        <v>65.197999999999993</v>
      </c>
      <c r="I43" s="22">
        <f>'Лист5 (2)'!I51</f>
        <v>0</v>
      </c>
      <c r="J43" s="22">
        <f>'Лист5 (2)'!J51</f>
        <v>65.197999999999993</v>
      </c>
      <c r="K43" s="22">
        <f>'Лист5 (2)'!K51</f>
        <v>0</v>
      </c>
      <c r="L43" s="22">
        <f>'Лист5 (2)'!L51</f>
        <v>65.197999999999993</v>
      </c>
    </row>
    <row r="44" spans="1:12" x14ac:dyDescent="0.25">
      <c r="A44" s="30" t="s">
        <v>110</v>
      </c>
      <c r="B44" s="31"/>
      <c r="C44" s="36" t="s">
        <v>4</v>
      </c>
      <c r="D44" s="36" t="s">
        <v>5</v>
      </c>
      <c r="E44" s="36"/>
      <c r="F44" s="36"/>
      <c r="G44" s="36"/>
      <c r="H44" s="33">
        <f t="shared" ref="H44:L45" si="8">H45</f>
        <v>1</v>
      </c>
      <c r="I44" s="33">
        <f t="shared" si="8"/>
        <v>0</v>
      </c>
      <c r="J44" s="33">
        <f t="shared" si="8"/>
        <v>1</v>
      </c>
      <c r="K44" s="33">
        <f t="shared" si="8"/>
        <v>0</v>
      </c>
      <c r="L44" s="33">
        <f t="shared" si="8"/>
        <v>1</v>
      </c>
    </row>
    <row r="45" spans="1:12" x14ac:dyDescent="0.25">
      <c r="A45" s="30" t="s">
        <v>110</v>
      </c>
      <c r="B45" s="31"/>
      <c r="C45" s="36" t="s">
        <v>4</v>
      </c>
      <c r="D45" s="36" t="s">
        <v>5</v>
      </c>
      <c r="E45" s="36"/>
      <c r="F45" s="36"/>
      <c r="G45" s="36"/>
      <c r="H45" s="33">
        <f t="shared" si="8"/>
        <v>1</v>
      </c>
      <c r="I45" s="33">
        <f t="shared" si="8"/>
        <v>0</v>
      </c>
      <c r="J45" s="33">
        <f t="shared" si="8"/>
        <v>1</v>
      </c>
      <c r="K45" s="33">
        <f t="shared" si="8"/>
        <v>0</v>
      </c>
      <c r="L45" s="33">
        <f t="shared" si="8"/>
        <v>1</v>
      </c>
    </row>
    <row r="46" spans="1:12" x14ac:dyDescent="0.25">
      <c r="A46" s="51" t="s">
        <v>409</v>
      </c>
      <c r="B46" s="37" t="s">
        <v>3</v>
      </c>
      <c r="C46" s="38" t="s">
        <v>4</v>
      </c>
      <c r="D46" s="38" t="s">
        <v>5</v>
      </c>
      <c r="E46" s="23" t="s">
        <v>328</v>
      </c>
      <c r="F46" s="23" t="s">
        <v>95</v>
      </c>
      <c r="G46" s="23" t="s">
        <v>97</v>
      </c>
      <c r="H46" s="22">
        <f>'Лист5 (2)'!H54</f>
        <v>1</v>
      </c>
      <c r="I46" s="22">
        <f>'Лист5 (2)'!I54</f>
        <v>0</v>
      </c>
      <c r="J46" s="22">
        <f>'Лист5 (2)'!J54</f>
        <v>1</v>
      </c>
      <c r="K46" s="22">
        <f>'Лист5 (2)'!K54</f>
        <v>0</v>
      </c>
      <c r="L46" s="22">
        <f>'Лист5 (2)'!L54</f>
        <v>1</v>
      </c>
    </row>
    <row r="47" spans="1:12" x14ac:dyDescent="0.25">
      <c r="A47" s="30" t="s">
        <v>233</v>
      </c>
      <c r="B47" s="31"/>
      <c r="C47" s="36" t="s">
        <v>4</v>
      </c>
      <c r="D47" s="36" t="s">
        <v>117</v>
      </c>
      <c r="E47" s="36"/>
      <c r="F47" s="36"/>
      <c r="G47" s="36"/>
      <c r="H47" s="33">
        <f t="shared" ref="H47:L48" si="9">H48</f>
        <v>4148.3999999999996</v>
      </c>
      <c r="I47" s="33">
        <f t="shared" si="9"/>
        <v>-500</v>
      </c>
      <c r="J47" s="33">
        <f t="shared" si="9"/>
        <v>3648.3999999999996</v>
      </c>
      <c r="K47" s="33">
        <f t="shared" si="9"/>
        <v>-2226.17</v>
      </c>
      <c r="L47" s="33">
        <f t="shared" si="9"/>
        <v>1422.2299999999996</v>
      </c>
    </row>
    <row r="48" spans="1:12" x14ac:dyDescent="0.25">
      <c r="A48" s="30" t="s">
        <v>118</v>
      </c>
      <c r="B48" s="31"/>
      <c r="C48" s="36" t="s">
        <v>4</v>
      </c>
      <c r="D48" s="36" t="s">
        <v>117</v>
      </c>
      <c r="E48" s="36"/>
      <c r="F48" s="36"/>
      <c r="G48" s="36"/>
      <c r="H48" s="33">
        <f t="shared" si="9"/>
        <v>4148.3999999999996</v>
      </c>
      <c r="I48" s="33">
        <f t="shared" si="9"/>
        <v>-500</v>
      </c>
      <c r="J48" s="33">
        <f t="shared" si="9"/>
        <v>3648.3999999999996</v>
      </c>
      <c r="K48" s="33">
        <f t="shared" si="9"/>
        <v>-2226.17</v>
      </c>
      <c r="L48" s="33">
        <f t="shared" si="9"/>
        <v>1422.2299999999996</v>
      </c>
    </row>
    <row r="49" spans="1:12" x14ac:dyDescent="0.25">
      <c r="A49" s="41" t="s">
        <v>118</v>
      </c>
      <c r="B49" s="37" t="s">
        <v>3</v>
      </c>
      <c r="C49" s="38" t="s">
        <v>4</v>
      </c>
      <c r="D49" s="38" t="s">
        <v>117</v>
      </c>
      <c r="E49" s="23" t="s">
        <v>329</v>
      </c>
      <c r="F49" s="23" t="s">
        <v>119</v>
      </c>
      <c r="G49" s="23" t="s">
        <v>240</v>
      </c>
      <c r="H49" s="22">
        <f>'Лист5 (2)'!H75</f>
        <v>4148.3999999999996</v>
      </c>
      <c r="I49" s="22">
        <f>'Лист5 (2)'!I75</f>
        <v>-500</v>
      </c>
      <c r="J49" s="22">
        <f>'Лист5 (2)'!J75</f>
        <v>3648.3999999999996</v>
      </c>
      <c r="K49" s="22">
        <f>'Лист5 (2)'!K75</f>
        <v>-2226.17</v>
      </c>
      <c r="L49" s="22">
        <f>'Лист5 (2)'!L75</f>
        <v>1422.2299999999996</v>
      </c>
    </row>
    <row r="50" spans="1:12" x14ac:dyDescent="0.25">
      <c r="A50" s="30" t="s">
        <v>232</v>
      </c>
      <c r="B50" s="31"/>
      <c r="C50" s="36" t="s">
        <v>4</v>
      </c>
      <c r="D50" s="36" t="s">
        <v>120</v>
      </c>
      <c r="E50" s="36"/>
      <c r="F50" s="36"/>
      <c r="G50" s="36"/>
      <c r="H50" s="33">
        <f>H51+H55+H58</f>
        <v>494</v>
      </c>
      <c r="I50" s="33">
        <f t="shared" ref="I50:J50" si="10">I51+I55+I58</f>
        <v>2559.4110000000001</v>
      </c>
      <c r="J50" s="33">
        <f t="shared" si="10"/>
        <v>3553.4110000000001</v>
      </c>
      <c r="K50" s="33">
        <f t="shared" ref="K50:L50" si="11">K51+K55+K58</f>
        <v>-242</v>
      </c>
      <c r="L50" s="33">
        <f t="shared" si="11"/>
        <v>3311.4110000000001</v>
      </c>
    </row>
    <row r="51" spans="1:12" s="15" customFormat="1" x14ac:dyDescent="0.25">
      <c r="A51" s="70" t="s">
        <v>121</v>
      </c>
      <c r="B51" s="31"/>
      <c r="C51" s="36" t="s">
        <v>4</v>
      </c>
      <c r="D51" s="36" t="s">
        <v>120</v>
      </c>
      <c r="E51" s="36"/>
      <c r="F51" s="36"/>
      <c r="G51" s="36"/>
      <c r="H51" s="33">
        <f>H52+H53+H54</f>
        <v>252</v>
      </c>
      <c r="I51" s="33">
        <f t="shared" ref="I51:J51" si="12">I52+I53+I54</f>
        <v>0</v>
      </c>
      <c r="J51" s="33">
        <f t="shared" si="12"/>
        <v>252</v>
      </c>
      <c r="K51" s="33">
        <f t="shared" ref="K51:L51" si="13">K52+K53+K54</f>
        <v>0</v>
      </c>
      <c r="L51" s="33">
        <f t="shared" si="13"/>
        <v>252</v>
      </c>
    </row>
    <row r="52" spans="1:12" x14ac:dyDescent="0.25">
      <c r="A52" s="104" t="s">
        <v>121</v>
      </c>
      <c r="B52" s="37" t="s">
        <v>3</v>
      </c>
      <c r="C52" s="38" t="s">
        <v>4</v>
      </c>
      <c r="D52" s="38" t="s">
        <v>120</v>
      </c>
      <c r="E52" s="23" t="s">
        <v>330</v>
      </c>
      <c r="F52" s="23" t="s">
        <v>95</v>
      </c>
      <c r="G52" s="23" t="s">
        <v>103</v>
      </c>
      <c r="H52" s="22">
        <f>'Лист5 (2)'!H78</f>
        <v>10</v>
      </c>
      <c r="I52" s="22">
        <f>'Лист5 (2)'!I78</f>
        <v>0</v>
      </c>
      <c r="J52" s="22">
        <f>'Лист5 (2)'!J78</f>
        <v>10</v>
      </c>
      <c r="K52" s="22">
        <f>'Лист5 (2)'!K78</f>
        <v>0</v>
      </c>
      <c r="L52" s="22">
        <f>'Лист5 (2)'!L78</f>
        <v>10</v>
      </c>
    </row>
    <row r="53" spans="1:12" x14ac:dyDescent="0.25">
      <c r="A53" s="104"/>
      <c r="B53" s="37" t="s">
        <v>3</v>
      </c>
      <c r="C53" s="38" t="s">
        <v>4</v>
      </c>
      <c r="D53" s="38" t="s">
        <v>120</v>
      </c>
      <c r="E53" s="23" t="s">
        <v>331</v>
      </c>
      <c r="F53" s="23" t="s">
        <v>95</v>
      </c>
      <c r="G53" s="23" t="s">
        <v>97</v>
      </c>
      <c r="H53" s="22">
        <f>'Лист5 (2)'!H79</f>
        <v>204.94</v>
      </c>
      <c r="I53" s="22">
        <f>'Лист5 (2)'!I79</f>
        <v>0</v>
      </c>
      <c r="J53" s="22">
        <f>'Лист5 (2)'!J79</f>
        <v>204.94</v>
      </c>
      <c r="K53" s="22">
        <f>'Лист5 (2)'!K79</f>
        <v>0</v>
      </c>
      <c r="L53" s="22">
        <f>'Лист5 (2)'!L79</f>
        <v>204.94</v>
      </c>
    </row>
    <row r="54" spans="1:12" x14ac:dyDescent="0.25">
      <c r="A54" s="104"/>
      <c r="B54" s="37" t="s">
        <v>3</v>
      </c>
      <c r="C54" s="38" t="s">
        <v>4</v>
      </c>
      <c r="D54" s="38" t="s">
        <v>120</v>
      </c>
      <c r="E54" s="23" t="s">
        <v>332</v>
      </c>
      <c r="F54" s="23" t="s">
        <v>95</v>
      </c>
      <c r="G54" s="23" t="s">
        <v>99</v>
      </c>
      <c r="H54" s="22">
        <f>'Лист5 (2)'!H80</f>
        <v>37.06</v>
      </c>
      <c r="I54" s="22">
        <f>'Лист5 (2)'!I80</f>
        <v>0</v>
      </c>
      <c r="J54" s="22">
        <f>'Лист5 (2)'!J80</f>
        <v>37.06</v>
      </c>
      <c r="K54" s="22">
        <f>'Лист5 (2)'!K80</f>
        <v>0</v>
      </c>
      <c r="L54" s="22">
        <f>'Лист5 (2)'!L80</f>
        <v>37.06</v>
      </c>
    </row>
    <row r="55" spans="1:12" x14ac:dyDescent="0.25">
      <c r="A55" s="30" t="s">
        <v>232</v>
      </c>
      <c r="B55" s="31"/>
      <c r="C55" s="36" t="s">
        <v>4</v>
      </c>
      <c r="D55" s="36" t="s">
        <v>120</v>
      </c>
      <c r="E55" s="36"/>
      <c r="F55" s="36"/>
      <c r="G55" s="36"/>
      <c r="H55" s="33">
        <f>H56</f>
        <v>242</v>
      </c>
      <c r="I55" s="33">
        <f t="shared" ref="I55" si="14">I56</f>
        <v>0</v>
      </c>
      <c r="J55" s="33">
        <f>J56+J57</f>
        <v>742</v>
      </c>
      <c r="K55" s="33">
        <f t="shared" ref="K55:L55" si="15">K56+K57</f>
        <v>-242</v>
      </c>
      <c r="L55" s="33">
        <f t="shared" si="15"/>
        <v>500</v>
      </c>
    </row>
    <row r="56" spans="1:12" x14ac:dyDescent="0.25">
      <c r="A56" s="41"/>
      <c r="B56" s="37" t="s">
        <v>3</v>
      </c>
      <c r="C56" s="38" t="s">
        <v>4</v>
      </c>
      <c r="D56" s="38" t="s">
        <v>120</v>
      </c>
      <c r="E56" s="23" t="s">
        <v>333</v>
      </c>
      <c r="F56" s="23" t="s">
        <v>95</v>
      </c>
      <c r="G56" s="23" t="s">
        <v>240</v>
      </c>
      <c r="H56" s="22">
        <f>'Лист5 (2)'!H82</f>
        <v>242</v>
      </c>
      <c r="I56" s="22">
        <f>'Лист5 (2)'!I82</f>
        <v>0</v>
      </c>
      <c r="J56" s="22">
        <f>'Лист5 (2)'!J82</f>
        <v>242</v>
      </c>
      <c r="K56" s="22">
        <f>'Лист5 (2)'!K82</f>
        <v>-242</v>
      </c>
      <c r="L56" s="22">
        <f>'Лист5 (2)'!L82</f>
        <v>0</v>
      </c>
    </row>
    <row r="57" spans="1:12" x14ac:dyDescent="0.25">
      <c r="A57" s="82"/>
      <c r="B57" s="37" t="s">
        <v>3</v>
      </c>
      <c r="C57" s="38" t="s">
        <v>4</v>
      </c>
      <c r="D57" s="38" t="s">
        <v>120</v>
      </c>
      <c r="E57" s="23" t="s">
        <v>329</v>
      </c>
      <c r="F57" s="23" t="s">
        <v>95</v>
      </c>
      <c r="G57" s="23" t="s">
        <v>240</v>
      </c>
      <c r="H57" s="22">
        <f>'Лист5 (2)'!H83</f>
        <v>0</v>
      </c>
      <c r="I57" s="22">
        <f>'Лист5 (2)'!I83</f>
        <v>500</v>
      </c>
      <c r="J57" s="22">
        <f>'Лист5 (2)'!J83</f>
        <v>500</v>
      </c>
      <c r="K57" s="22">
        <f>'Лист5 (2)'!K83</f>
        <v>0</v>
      </c>
      <c r="L57" s="22">
        <f>'Лист5 (2)'!L83</f>
        <v>500</v>
      </c>
    </row>
    <row r="58" spans="1:12" x14ac:dyDescent="0.25">
      <c r="A58" s="52" t="s">
        <v>150</v>
      </c>
      <c r="B58" s="31"/>
      <c r="C58" s="36" t="s">
        <v>4</v>
      </c>
      <c r="D58" s="36" t="s">
        <v>120</v>
      </c>
      <c r="E58" s="36"/>
      <c r="F58" s="36"/>
      <c r="G58" s="36"/>
      <c r="H58" s="33">
        <f>H59</f>
        <v>0</v>
      </c>
      <c r="I58" s="33">
        <f>I59</f>
        <v>2559.4110000000001</v>
      </c>
      <c r="J58" s="33">
        <f>J59</f>
        <v>2559.4110000000001</v>
      </c>
      <c r="K58" s="33">
        <f>K59</f>
        <v>0</v>
      </c>
      <c r="L58" s="33">
        <f>L59</f>
        <v>2559.4110000000001</v>
      </c>
    </row>
    <row r="59" spans="1:12" x14ac:dyDescent="0.25">
      <c r="A59" s="78" t="s">
        <v>414</v>
      </c>
      <c r="B59" s="42" t="s">
        <v>3</v>
      </c>
      <c r="C59" s="38" t="s">
        <v>4</v>
      </c>
      <c r="D59" s="38" t="s">
        <v>120</v>
      </c>
      <c r="E59" s="23">
        <v>9982429901</v>
      </c>
      <c r="F59" s="23" t="s">
        <v>151</v>
      </c>
      <c r="G59" s="23" t="s">
        <v>138</v>
      </c>
      <c r="H59" s="22">
        <v>0</v>
      </c>
      <c r="I59" s="22">
        <f>'Лист5 (2)'!I85</f>
        <v>2559.4110000000001</v>
      </c>
      <c r="J59" s="22">
        <f>H59+I59</f>
        <v>2559.4110000000001</v>
      </c>
      <c r="K59" s="22">
        <f>'Лист5 (2)'!K85</f>
        <v>0</v>
      </c>
      <c r="L59" s="22">
        <f>J59+K59</f>
        <v>2559.4110000000001</v>
      </c>
    </row>
    <row r="60" spans="1:12" x14ac:dyDescent="0.25">
      <c r="A60" s="34" t="s">
        <v>230</v>
      </c>
      <c r="B60" s="35"/>
      <c r="C60" s="36" t="s">
        <v>83</v>
      </c>
      <c r="D60" s="36" t="s">
        <v>6</v>
      </c>
      <c r="E60" s="36"/>
      <c r="F60" s="36"/>
      <c r="G60" s="36"/>
      <c r="H60" s="33">
        <f>H61</f>
        <v>2637</v>
      </c>
      <c r="I60" s="33">
        <f t="shared" ref="I60:L60" si="16">I61</f>
        <v>0</v>
      </c>
      <c r="J60" s="33">
        <f t="shared" si="16"/>
        <v>2637</v>
      </c>
      <c r="K60" s="33">
        <f t="shared" si="16"/>
        <v>0</v>
      </c>
      <c r="L60" s="33">
        <f t="shared" si="16"/>
        <v>2637</v>
      </c>
    </row>
    <row r="61" spans="1:12" x14ac:dyDescent="0.25">
      <c r="A61" s="30" t="s">
        <v>231</v>
      </c>
      <c r="B61" s="31"/>
      <c r="C61" s="36" t="s">
        <v>83</v>
      </c>
      <c r="D61" s="36" t="s">
        <v>8</v>
      </c>
      <c r="E61" s="36"/>
      <c r="F61" s="36"/>
      <c r="G61" s="36"/>
      <c r="H61" s="33">
        <f t="shared" ref="H61:L61" si="17">H62</f>
        <v>2637</v>
      </c>
      <c r="I61" s="33">
        <f t="shared" si="17"/>
        <v>0</v>
      </c>
      <c r="J61" s="33">
        <f t="shared" si="17"/>
        <v>2637</v>
      </c>
      <c r="K61" s="33">
        <f t="shared" si="17"/>
        <v>0</v>
      </c>
      <c r="L61" s="33">
        <f t="shared" si="17"/>
        <v>2637</v>
      </c>
    </row>
    <row r="62" spans="1:12" x14ac:dyDescent="0.25">
      <c r="A62" s="41" t="s">
        <v>126</v>
      </c>
      <c r="B62" s="37" t="s">
        <v>3</v>
      </c>
      <c r="C62" s="38" t="s">
        <v>83</v>
      </c>
      <c r="D62" s="38" t="s">
        <v>8</v>
      </c>
      <c r="E62" s="23" t="s">
        <v>334</v>
      </c>
      <c r="F62" s="23" t="s">
        <v>127</v>
      </c>
      <c r="G62" s="23" t="s">
        <v>128</v>
      </c>
      <c r="H62" s="22">
        <f>'Лист5 (2)'!H96</f>
        <v>2637</v>
      </c>
      <c r="I62" s="22">
        <f>'Лист5 (2)'!I96</f>
        <v>0</v>
      </c>
      <c r="J62" s="22">
        <f>'Лист5 (2)'!J96</f>
        <v>2637</v>
      </c>
      <c r="K62" s="22">
        <f>'Лист5 (2)'!K96</f>
        <v>0</v>
      </c>
      <c r="L62" s="22">
        <f>'Лист5 (2)'!L96</f>
        <v>2637</v>
      </c>
    </row>
    <row r="63" spans="1:12" ht="28.5" x14ac:dyDescent="0.25">
      <c r="A63" s="34" t="s">
        <v>229</v>
      </c>
      <c r="B63" s="35"/>
      <c r="C63" s="36" t="s">
        <v>8</v>
      </c>
      <c r="D63" s="36" t="s">
        <v>6</v>
      </c>
      <c r="E63" s="36"/>
      <c r="F63" s="36"/>
      <c r="G63" s="36"/>
      <c r="H63" s="33">
        <f>H64+H72+H75</f>
        <v>4251.9809999999998</v>
      </c>
      <c r="I63" s="33">
        <f>I64+I72+I75</f>
        <v>0</v>
      </c>
      <c r="J63" s="33">
        <f>J64+J72+J75</f>
        <v>4251.9809999999998</v>
      </c>
      <c r="K63" s="33">
        <f>K64+K72+K75</f>
        <v>-1065</v>
      </c>
      <c r="L63" s="33">
        <f>L64+L72+L75</f>
        <v>3186.9809999999998</v>
      </c>
    </row>
    <row r="64" spans="1:12" x14ac:dyDescent="0.25">
      <c r="A64" s="30" t="s">
        <v>228</v>
      </c>
      <c r="B64" s="31"/>
      <c r="C64" s="36" t="s">
        <v>8</v>
      </c>
      <c r="D64" s="36" t="s">
        <v>100</v>
      </c>
      <c r="E64" s="36"/>
      <c r="F64" s="36"/>
      <c r="G64" s="36"/>
      <c r="H64" s="33">
        <f>H65+H66+H67+H68+H69+H70+H71</f>
        <v>1966.3</v>
      </c>
      <c r="I64" s="33">
        <f t="shared" ref="I64:J64" si="18">I65+I66+I67+I68+I69+I70+I71</f>
        <v>0</v>
      </c>
      <c r="J64" s="33">
        <f t="shared" si="18"/>
        <v>1966.3</v>
      </c>
      <c r="K64" s="33">
        <f t="shared" ref="K64:L64" si="19">K65+K66+K67+K68+K69+K70+K71</f>
        <v>0</v>
      </c>
      <c r="L64" s="33">
        <f t="shared" si="19"/>
        <v>1966.3</v>
      </c>
    </row>
    <row r="65" spans="1:12" x14ac:dyDescent="0.25">
      <c r="A65" s="104" t="s">
        <v>129</v>
      </c>
      <c r="B65" s="37" t="s">
        <v>3</v>
      </c>
      <c r="C65" s="38" t="s">
        <v>8</v>
      </c>
      <c r="D65" s="38" t="s">
        <v>100</v>
      </c>
      <c r="E65" s="23" t="s">
        <v>335</v>
      </c>
      <c r="F65" s="23" t="s">
        <v>85</v>
      </c>
      <c r="G65" s="23" t="s">
        <v>86</v>
      </c>
      <c r="H65" s="22">
        <f>'Лист5 (2)'!H99</f>
        <v>409.15699999999998</v>
      </c>
      <c r="I65" s="22">
        <f>'Лист5 (2)'!I99</f>
        <v>0</v>
      </c>
      <c r="J65" s="22">
        <f>'Лист5 (2)'!J99</f>
        <v>409.15699999999998</v>
      </c>
      <c r="K65" s="22">
        <f>'Лист5 (2)'!K99</f>
        <v>0</v>
      </c>
      <c r="L65" s="22">
        <f>'Лист5 (2)'!L99</f>
        <v>409.15699999999998</v>
      </c>
    </row>
    <row r="66" spans="1:12" x14ac:dyDescent="0.25">
      <c r="A66" s="104"/>
      <c r="B66" s="37" t="s">
        <v>3</v>
      </c>
      <c r="C66" s="38" t="s">
        <v>8</v>
      </c>
      <c r="D66" s="38" t="s">
        <v>100</v>
      </c>
      <c r="E66" s="23" t="s">
        <v>335</v>
      </c>
      <c r="F66" s="23" t="s">
        <v>87</v>
      </c>
      <c r="G66" s="23" t="s">
        <v>88</v>
      </c>
      <c r="H66" s="22">
        <f>'Лист5 (2)'!H100</f>
        <v>123.565</v>
      </c>
      <c r="I66" s="22">
        <f>'Лист5 (2)'!I100</f>
        <v>0</v>
      </c>
      <c r="J66" s="22">
        <f>'Лист5 (2)'!J100</f>
        <v>123.565</v>
      </c>
      <c r="K66" s="22">
        <f>'Лист5 (2)'!K100</f>
        <v>0</v>
      </c>
      <c r="L66" s="22">
        <f>'Лист5 (2)'!L100</f>
        <v>123.565</v>
      </c>
    </row>
    <row r="67" spans="1:12" x14ac:dyDescent="0.25">
      <c r="A67" s="104"/>
      <c r="B67" s="37" t="s">
        <v>3</v>
      </c>
      <c r="C67" s="38" t="s">
        <v>8</v>
      </c>
      <c r="D67" s="38" t="s">
        <v>100</v>
      </c>
      <c r="E67" s="23" t="s">
        <v>336</v>
      </c>
      <c r="F67" s="23" t="s">
        <v>91</v>
      </c>
      <c r="G67" s="23" t="s">
        <v>92</v>
      </c>
      <c r="H67" s="22">
        <f>'Лист5 (2)'!H101</f>
        <v>4.8</v>
      </c>
      <c r="I67" s="22">
        <f>'Лист5 (2)'!I101</f>
        <v>0</v>
      </c>
      <c r="J67" s="22">
        <f>'Лист5 (2)'!J101</f>
        <v>4.8</v>
      </c>
      <c r="K67" s="22">
        <f>'Лист5 (2)'!K101</f>
        <v>0</v>
      </c>
      <c r="L67" s="22">
        <f>'Лист5 (2)'!L101</f>
        <v>4.8</v>
      </c>
    </row>
    <row r="68" spans="1:12" x14ac:dyDescent="0.25">
      <c r="A68" s="104"/>
      <c r="B68" s="37" t="s">
        <v>3</v>
      </c>
      <c r="C68" s="38" t="s">
        <v>8</v>
      </c>
      <c r="D68" s="38" t="s">
        <v>100</v>
      </c>
      <c r="E68" s="23" t="s">
        <v>337</v>
      </c>
      <c r="F68" s="23" t="s">
        <v>95</v>
      </c>
      <c r="G68" s="23" t="s">
        <v>103</v>
      </c>
      <c r="H68" s="22">
        <f>'Лист5 (2)'!H102</f>
        <v>8</v>
      </c>
      <c r="I68" s="22">
        <f>'Лист5 (2)'!I102</f>
        <v>0</v>
      </c>
      <c r="J68" s="22">
        <f>'Лист5 (2)'!J102</f>
        <v>8</v>
      </c>
      <c r="K68" s="22">
        <f>'Лист5 (2)'!K102</f>
        <v>0</v>
      </c>
      <c r="L68" s="22">
        <f>'Лист5 (2)'!L102</f>
        <v>8</v>
      </c>
    </row>
    <row r="69" spans="1:12" x14ac:dyDescent="0.25">
      <c r="A69" s="104"/>
      <c r="B69" s="37" t="s">
        <v>3</v>
      </c>
      <c r="C69" s="38" t="s">
        <v>8</v>
      </c>
      <c r="D69" s="38" t="s">
        <v>100</v>
      </c>
      <c r="E69" s="23" t="s">
        <v>338</v>
      </c>
      <c r="F69" s="23" t="s">
        <v>95</v>
      </c>
      <c r="G69" s="23" t="s">
        <v>97</v>
      </c>
      <c r="H69" s="22">
        <f>'Лист5 (2)'!H103</f>
        <v>1130.5550000000001</v>
      </c>
      <c r="I69" s="22">
        <f>'Лист5 (2)'!I103</f>
        <v>0</v>
      </c>
      <c r="J69" s="22">
        <f>'Лист5 (2)'!J103</f>
        <v>1130.5550000000001</v>
      </c>
      <c r="K69" s="22">
        <f>'Лист5 (2)'!K103</f>
        <v>0</v>
      </c>
      <c r="L69" s="22">
        <f>'Лист5 (2)'!L103</f>
        <v>1130.5550000000001</v>
      </c>
    </row>
    <row r="70" spans="1:12" x14ac:dyDescent="0.25">
      <c r="A70" s="104"/>
      <c r="B70" s="37" t="s">
        <v>3</v>
      </c>
      <c r="C70" s="38" t="s">
        <v>8</v>
      </c>
      <c r="D70" s="38" t="s">
        <v>100</v>
      </c>
      <c r="E70" s="23" t="s">
        <v>339</v>
      </c>
      <c r="F70" s="23" t="s">
        <v>95</v>
      </c>
      <c r="G70" s="23" t="s">
        <v>98</v>
      </c>
      <c r="H70" s="22">
        <f>'Лист5 (2)'!H104</f>
        <v>149.5</v>
      </c>
      <c r="I70" s="22">
        <f>'Лист5 (2)'!I104</f>
        <v>0</v>
      </c>
      <c r="J70" s="22">
        <f>'Лист5 (2)'!J104</f>
        <v>149.5</v>
      </c>
      <c r="K70" s="22">
        <f>'Лист5 (2)'!K104</f>
        <v>0</v>
      </c>
      <c r="L70" s="22">
        <f>'Лист5 (2)'!L104</f>
        <v>149.5</v>
      </c>
    </row>
    <row r="71" spans="1:12" x14ac:dyDescent="0.25">
      <c r="A71" s="104"/>
      <c r="B71" s="37" t="s">
        <v>3</v>
      </c>
      <c r="C71" s="38" t="s">
        <v>8</v>
      </c>
      <c r="D71" s="38" t="s">
        <v>100</v>
      </c>
      <c r="E71" s="23" t="s">
        <v>340</v>
      </c>
      <c r="F71" s="23" t="s">
        <v>95</v>
      </c>
      <c r="G71" s="23" t="s">
        <v>99</v>
      </c>
      <c r="H71" s="22">
        <f>'Лист5 (2)'!H105</f>
        <v>140.72300000000001</v>
      </c>
      <c r="I71" s="22">
        <f>'Лист5 (2)'!I105</f>
        <v>0</v>
      </c>
      <c r="J71" s="22">
        <f>'Лист5 (2)'!J105</f>
        <v>140.72300000000001</v>
      </c>
      <c r="K71" s="22">
        <f>'Лист5 (2)'!K105</f>
        <v>0</v>
      </c>
      <c r="L71" s="22">
        <f>'Лист5 (2)'!L105</f>
        <v>140.72300000000001</v>
      </c>
    </row>
    <row r="72" spans="1:12" ht="28.5" x14ac:dyDescent="0.25">
      <c r="A72" s="30" t="s">
        <v>227</v>
      </c>
      <c r="B72" s="31"/>
      <c r="C72" s="36" t="s">
        <v>8</v>
      </c>
      <c r="D72" s="36" t="s">
        <v>130</v>
      </c>
      <c r="E72" s="36"/>
      <c r="F72" s="36"/>
      <c r="G72" s="36"/>
      <c r="H72" s="33">
        <f>H73+H74</f>
        <v>360.154</v>
      </c>
      <c r="I72" s="33">
        <f>I73+I74</f>
        <v>0</v>
      </c>
      <c r="J72" s="33">
        <f>J73+J74</f>
        <v>360.154</v>
      </c>
      <c r="K72" s="33">
        <f>K73+K74</f>
        <v>0</v>
      </c>
      <c r="L72" s="33">
        <f>L73+L74</f>
        <v>360.154</v>
      </c>
    </row>
    <row r="73" spans="1:12" x14ac:dyDescent="0.25">
      <c r="A73" s="104" t="s">
        <v>131</v>
      </c>
      <c r="B73" s="37" t="s">
        <v>3</v>
      </c>
      <c r="C73" s="38" t="s">
        <v>8</v>
      </c>
      <c r="D73" s="38" t="s">
        <v>130</v>
      </c>
      <c r="E73" s="23" t="s">
        <v>317</v>
      </c>
      <c r="F73" s="23" t="s">
        <v>85</v>
      </c>
      <c r="G73" s="23" t="s">
        <v>86</v>
      </c>
      <c r="H73" s="22">
        <f>'Лист5 (2)'!H107</f>
        <v>276.61599999999999</v>
      </c>
      <c r="I73" s="22">
        <f>'Лист5 (2)'!I107</f>
        <v>0</v>
      </c>
      <c r="J73" s="22">
        <f>'Лист5 (2)'!J107</f>
        <v>276.61599999999999</v>
      </c>
      <c r="K73" s="22">
        <f>'Лист5 (2)'!K107</f>
        <v>0</v>
      </c>
      <c r="L73" s="22">
        <f>'Лист5 (2)'!L107</f>
        <v>276.61599999999999</v>
      </c>
    </row>
    <row r="74" spans="1:12" x14ac:dyDescent="0.25">
      <c r="A74" s="104"/>
      <c r="B74" s="37" t="s">
        <v>3</v>
      </c>
      <c r="C74" s="38" t="s">
        <v>8</v>
      </c>
      <c r="D74" s="38" t="s">
        <v>130</v>
      </c>
      <c r="E74" s="23" t="s">
        <v>317</v>
      </c>
      <c r="F74" s="23" t="s">
        <v>87</v>
      </c>
      <c r="G74" s="23" t="s">
        <v>88</v>
      </c>
      <c r="H74" s="22">
        <f>'Лист5 (2)'!H108</f>
        <v>83.537999999999997</v>
      </c>
      <c r="I74" s="22">
        <f>'Лист5 (2)'!I108</f>
        <v>0</v>
      </c>
      <c r="J74" s="22">
        <f>'Лист5 (2)'!J108</f>
        <v>83.537999999999997</v>
      </c>
      <c r="K74" s="22">
        <f>'Лист5 (2)'!K108</f>
        <v>0</v>
      </c>
      <c r="L74" s="22">
        <f>'Лист5 (2)'!L108</f>
        <v>83.537999999999997</v>
      </c>
    </row>
    <row r="75" spans="1:12" ht="28.5" x14ac:dyDescent="0.25">
      <c r="A75" s="30" t="s">
        <v>226</v>
      </c>
      <c r="B75" s="31"/>
      <c r="C75" s="36" t="s">
        <v>8</v>
      </c>
      <c r="D75" s="36" t="s">
        <v>132</v>
      </c>
      <c r="E75" s="36"/>
      <c r="F75" s="36"/>
      <c r="G75" s="36"/>
      <c r="H75" s="33">
        <f>H76+H77+H78</f>
        <v>1925.527</v>
      </c>
      <c r="I75" s="33">
        <f t="shared" ref="I75:J75" si="20">I76+I77+I78</f>
        <v>0</v>
      </c>
      <c r="J75" s="33">
        <f t="shared" si="20"/>
        <v>1925.527</v>
      </c>
      <c r="K75" s="33">
        <f t="shared" ref="K75:L75" si="21">K76+K77+K78</f>
        <v>-1065</v>
      </c>
      <c r="L75" s="33">
        <f t="shared" si="21"/>
        <v>860.52700000000004</v>
      </c>
    </row>
    <row r="76" spans="1:12" x14ac:dyDescent="0.25">
      <c r="A76" s="104" t="s">
        <v>133</v>
      </c>
      <c r="B76" s="37" t="s">
        <v>3</v>
      </c>
      <c r="C76" s="38" t="s">
        <v>8</v>
      </c>
      <c r="D76" s="38" t="s">
        <v>132</v>
      </c>
      <c r="E76" s="23" t="s">
        <v>252</v>
      </c>
      <c r="F76" s="23" t="s">
        <v>124</v>
      </c>
      <c r="G76" s="23" t="s">
        <v>86</v>
      </c>
      <c r="H76" s="22">
        <f>'Лист5 (2)'!H110</f>
        <v>660.92700000000002</v>
      </c>
      <c r="I76" s="22">
        <f>'Лист5 (2)'!I110</f>
        <v>0</v>
      </c>
      <c r="J76" s="22">
        <f>'Лист5 (2)'!J110</f>
        <v>660.92700000000002</v>
      </c>
      <c r="K76" s="22">
        <f>'Лист5 (2)'!K110</f>
        <v>0</v>
      </c>
      <c r="L76" s="22">
        <f>'Лист5 (2)'!L110</f>
        <v>660.92700000000002</v>
      </c>
    </row>
    <row r="77" spans="1:12" x14ac:dyDescent="0.25">
      <c r="A77" s="104"/>
      <c r="B77" s="37" t="s">
        <v>3</v>
      </c>
      <c r="C77" s="38" t="s">
        <v>8</v>
      </c>
      <c r="D77" s="38" t="s">
        <v>132</v>
      </c>
      <c r="E77" s="23" t="s">
        <v>252</v>
      </c>
      <c r="F77" s="23" t="s">
        <v>125</v>
      </c>
      <c r="G77" s="23" t="s">
        <v>88</v>
      </c>
      <c r="H77" s="22">
        <f>'Лист5 (2)'!H111</f>
        <v>199.6</v>
      </c>
      <c r="I77" s="22">
        <f>'Лист5 (2)'!I111</f>
        <v>0</v>
      </c>
      <c r="J77" s="22">
        <f>'Лист5 (2)'!J111</f>
        <v>199.6</v>
      </c>
      <c r="K77" s="22">
        <f>'Лист5 (2)'!K111</f>
        <v>0</v>
      </c>
      <c r="L77" s="22">
        <f>'Лист5 (2)'!L111</f>
        <v>199.6</v>
      </c>
    </row>
    <row r="78" spans="1:12" x14ac:dyDescent="0.25">
      <c r="A78" s="50"/>
      <c r="B78" s="37" t="s">
        <v>3</v>
      </c>
      <c r="C78" s="38" t="s">
        <v>8</v>
      </c>
      <c r="D78" s="38" t="s">
        <v>132</v>
      </c>
      <c r="E78" s="23" t="s">
        <v>333</v>
      </c>
      <c r="F78" s="23" t="s">
        <v>95</v>
      </c>
      <c r="G78" s="23" t="s">
        <v>240</v>
      </c>
      <c r="H78" s="22">
        <f>'Лист5 (2)'!H112</f>
        <v>1065</v>
      </c>
      <c r="I78" s="22">
        <f>'Лист5 (2)'!I112</f>
        <v>0</v>
      </c>
      <c r="J78" s="22">
        <f>'Лист5 (2)'!J112</f>
        <v>1065</v>
      </c>
      <c r="K78" s="22">
        <f>'Лист5 (2)'!K112</f>
        <v>-1065</v>
      </c>
      <c r="L78" s="22">
        <f>'Лист5 (2)'!L112</f>
        <v>0</v>
      </c>
    </row>
    <row r="79" spans="1:12" x14ac:dyDescent="0.25">
      <c r="A79" s="34" t="s">
        <v>223</v>
      </c>
      <c r="B79" s="35"/>
      <c r="C79" s="36" t="s">
        <v>100</v>
      </c>
      <c r="D79" s="36" t="s">
        <v>6</v>
      </c>
      <c r="E79" s="36"/>
      <c r="F79" s="36"/>
      <c r="G79" s="36"/>
      <c r="H79" s="33">
        <f>H80+H83</f>
        <v>10628.562</v>
      </c>
      <c r="I79" s="33">
        <f>I80+I83</f>
        <v>-0.02</v>
      </c>
      <c r="J79" s="33">
        <f>J80+J83</f>
        <v>10628.541999999999</v>
      </c>
      <c r="K79" s="33">
        <f>K80+K83</f>
        <v>13545.386</v>
      </c>
      <c r="L79" s="33">
        <f>L80+L83</f>
        <v>24173.928</v>
      </c>
    </row>
    <row r="80" spans="1:12" x14ac:dyDescent="0.25">
      <c r="A80" s="30" t="s">
        <v>224</v>
      </c>
      <c r="B80" s="31"/>
      <c r="C80" s="36" t="s">
        <v>100</v>
      </c>
      <c r="D80" s="36" t="s">
        <v>5</v>
      </c>
      <c r="E80" s="36"/>
      <c r="F80" s="36"/>
      <c r="G80" s="36"/>
      <c r="H80" s="33">
        <f>H81+H82</f>
        <v>1988.0620000000001</v>
      </c>
      <c r="I80" s="33">
        <f>I81+I82</f>
        <v>0</v>
      </c>
      <c r="J80" s="33">
        <f>J81+J82</f>
        <v>1988.0620000000001</v>
      </c>
      <c r="K80" s="33">
        <f>K81+K82</f>
        <v>0</v>
      </c>
      <c r="L80" s="33">
        <f>L81+L82</f>
        <v>1988.0620000000001</v>
      </c>
    </row>
    <row r="81" spans="1:12" x14ac:dyDescent="0.25">
      <c r="A81" s="104" t="s">
        <v>134</v>
      </c>
      <c r="B81" s="37" t="s">
        <v>3</v>
      </c>
      <c r="C81" s="38" t="s">
        <v>100</v>
      </c>
      <c r="D81" s="38" t="s">
        <v>5</v>
      </c>
      <c r="E81" s="23" t="s">
        <v>317</v>
      </c>
      <c r="F81" s="23" t="s">
        <v>85</v>
      </c>
      <c r="G81" s="23" t="s">
        <v>86</v>
      </c>
      <c r="H81" s="22">
        <f>'Лист5 (2)'!H115</f>
        <v>1526.9290000000001</v>
      </c>
      <c r="I81" s="22">
        <f>'Лист5 (2)'!I115</f>
        <v>0</v>
      </c>
      <c r="J81" s="22">
        <f>'Лист5 (2)'!J115</f>
        <v>1526.9290000000001</v>
      </c>
      <c r="K81" s="22">
        <f>'Лист5 (2)'!K115</f>
        <v>0</v>
      </c>
      <c r="L81" s="22">
        <f>'Лист5 (2)'!L115</f>
        <v>1526.9290000000001</v>
      </c>
    </row>
    <row r="82" spans="1:12" x14ac:dyDescent="0.25">
      <c r="A82" s="104"/>
      <c r="B82" s="37" t="s">
        <v>3</v>
      </c>
      <c r="C82" s="38" t="s">
        <v>100</v>
      </c>
      <c r="D82" s="38" t="s">
        <v>5</v>
      </c>
      <c r="E82" s="23" t="s">
        <v>317</v>
      </c>
      <c r="F82" s="23" t="s">
        <v>87</v>
      </c>
      <c r="G82" s="23" t="s">
        <v>88</v>
      </c>
      <c r="H82" s="22">
        <f>'Лист5 (2)'!H116</f>
        <v>461.13299999999998</v>
      </c>
      <c r="I82" s="22">
        <f>'Лист5 (2)'!I116</f>
        <v>0</v>
      </c>
      <c r="J82" s="22">
        <f>'Лист5 (2)'!J116</f>
        <v>461.13299999999998</v>
      </c>
      <c r="K82" s="22">
        <f>'Лист5 (2)'!K116</f>
        <v>0</v>
      </c>
      <c r="L82" s="22">
        <f>'Лист5 (2)'!L116</f>
        <v>461.13299999999998</v>
      </c>
    </row>
    <row r="83" spans="1:12" x14ac:dyDescent="0.25">
      <c r="A83" s="30" t="s">
        <v>225</v>
      </c>
      <c r="B83" s="31"/>
      <c r="C83" s="36" t="s">
        <v>100</v>
      </c>
      <c r="D83" s="36" t="s">
        <v>130</v>
      </c>
      <c r="E83" s="36"/>
      <c r="F83" s="36"/>
      <c r="G83" s="36"/>
      <c r="H83" s="33">
        <f>H84</f>
        <v>8640.5</v>
      </c>
      <c r="I83" s="33">
        <f>I84</f>
        <v>-0.02</v>
      </c>
      <c r="J83" s="33">
        <f>J84+J85+J86+J87</f>
        <v>8640.48</v>
      </c>
      <c r="K83" s="33">
        <f t="shared" ref="K83:L83" si="22">K84+K85+K86+K87</f>
        <v>13545.386</v>
      </c>
      <c r="L83" s="33">
        <f t="shared" si="22"/>
        <v>22185.865999999998</v>
      </c>
    </row>
    <row r="84" spans="1:12" x14ac:dyDescent="0.25">
      <c r="A84" s="41" t="s">
        <v>135</v>
      </c>
      <c r="B84" s="37" t="s">
        <v>3</v>
      </c>
      <c r="C84" s="38" t="s">
        <v>100</v>
      </c>
      <c r="D84" s="38" t="s">
        <v>130</v>
      </c>
      <c r="E84" s="23" t="s">
        <v>341</v>
      </c>
      <c r="F84" s="23" t="s">
        <v>136</v>
      </c>
      <c r="G84" s="23" t="s">
        <v>103</v>
      </c>
      <c r="H84" s="22">
        <f>'Лист5 (2)'!H118</f>
        <v>8640.5</v>
      </c>
      <c r="I84" s="22">
        <f>'Лист5 (2)'!I118</f>
        <v>-0.02</v>
      </c>
      <c r="J84" s="22">
        <f>'Лист5 (2)'!J118</f>
        <v>8640.48</v>
      </c>
      <c r="K84" s="22">
        <f>'Лист5 (2)'!K118</f>
        <v>9855.902</v>
      </c>
      <c r="L84" s="22">
        <f>'Лист5 (2)'!L118</f>
        <v>18496.381999999998</v>
      </c>
    </row>
    <row r="85" spans="1:12" x14ac:dyDescent="0.25">
      <c r="A85" s="81" t="s">
        <v>441</v>
      </c>
      <c r="B85" s="37" t="s">
        <v>3</v>
      </c>
      <c r="C85" s="38" t="s">
        <v>100</v>
      </c>
      <c r="D85" s="38" t="s">
        <v>130</v>
      </c>
      <c r="E85" s="23">
        <v>1530053900</v>
      </c>
      <c r="F85" s="23">
        <v>244</v>
      </c>
      <c r="G85" s="23">
        <v>225</v>
      </c>
      <c r="H85" s="22">
        <v>0</v>
      </c>
      <c r="I85" s="22">
        <v>0</v>
      </c>
      <c r="J85" s="22">
        <f>'Лист5 (2)'!J119</f>
        <v>0</v>
      </c>
      <c r="K85" s="22">
        <f>'Лист5 (2)'!K119</f>
        <v>3574.8690000000001</v>
      </c>
      <c r="L85" s="22">
        <f>'Лист5 (2)'!L119</f>
        <v>3574.8690000000001</v>
      </c>
    </row>
    <row r="86" spans="1:12" x14ac:dyDescent="0.25">
      <c r="A86" s="81" t="s">
        <v>442</v>
      </c>
      <c r="B86" s="37" t="s">
        <v>3</v>
      </c>
      <c r="C86" s="38" t="s">
        <v>100</v>
      </c>
      <c r="D86" s="38" t="s">
        <v>130</v>
      </c>
      <c r="E86" s="23">
        <v>1530053900</v>
      </c>
      <c r="F86" s="23">
        <v>244</v>
      </c>
      <c r="G86" s="23">
        <v>225</v>
      </c>
      <c r="H86" s="22">
        <v>0</v>
      </c>
      <c r="I86" s="22">
        <v>0</v>
      </c>
      <c r="J86" s="22">
        <f>'Лист5 (2)'!J120</f>
        <v>0</v>
      </c>
      <c r="K86" s="22">
        <f>'Лист5 (2)'!K120</f>
        <v>104.61499999999999</v>
      </c>
      <c r="L86" s="22">
        <f>'Лист5 (2)'!L120</f>
        <v>104.61499999999999</v>
      </c>
    </row>
    <row r="87" spans="1:12" x14ac:dyDescent="0.25">
      <c r="A87" s="82" t="s">
        <v>456</v>
      </c>
      <c r="B87" s="37" t="s">
        <v>3</v>
      </c>
      <c r="C87" s="38" t="s">
        <v>100</v>
      </c>
      <c r="D87" s="38" t="s">
        <v>130</v>
      </c>
      <c r="E87" s="23">
        <v>1532220766</v>
      </c>
      <c r="F87" s="23">
        <v>244</v>
      </c>
      <c r="G87" s="23">
        <v>226</v>
      </c>
      <c r="H87" s="22">
        <v>0</v>
      </c>
      <c r="I87" s="22">
        <v>0</v>
      </c>
      <c r="J87" s="22">
        <f>'Лист5 (2)'!J121</f>
        <v>0</v>
      </c>
      <c r="K87" s="22">
        <f>'Лист5 (2)'!K121</f>
        <v>10</v>
      </c>
      <c r="L87" s="22">
        <f>'Лист5 (2)'!L121</f>
        <v>10</v>
      </c>
    </row>
    <row r="88" spans="1:12" x14ac:dyDescent="0.25">
      <c r="A88" s="34" t="s">
        <v>220</v>
      </c>
      <c r="B88" s="35"/>
      <c r="C88" s="36" t="s">
        <v>5</v>
      </c>
      <c r="D88" s="36" t="s">
        <v>6</v>
      </c>
      <c r="E88" s="36"/>
      <c r="F88" s="36"/>
      <c r="G88" s="36"/>
      <c r="H88" s="33">
        <f>H89+H94</f>
        <v>5818.5479999999998</v>
      </c>
      <c r="I88" s="33">
        <f t="shared" ref="I88" si="23">I89+I94</f>
        <v>108150</v>
      </c>
      <c r="J88" s="33">
        <f>J89+J94+J96</f>
        <v>113968.548</v>
      </c>
      <c r="K88" s="33">
        <f t="shared" ref="K88:L88" si="24">K89+K94+K96</f>
        <v>226.36900000000026</v>
      </c>
      <c r="L88" s="33">
        <f t="shared" si="24"/>
        <v>114194.917</v>
      </c>
    </row>
    <row r="89" spans="1:12" x14ac:dyDescent="0.25">
      <c r="A89" s="30" t="s">
        <v>221</v>
      </c>
      <c r="B89" s="31"/>
      <c r="C89" s="36" t="s">
        <v>5</v>
      </c>
      <c r="D89" s="36" t="s">
        <v>83</v>
      </c>
      <c r="E89" s="36"/>
      <c r="F89" s="36"/>
      <c r="G89" s="36"/>
      <c r="H89" s="33">
        <f>H90+H91+H92</f>
        <v>1585</v>
      </c>
      <c r="I89" s="33">
        <f t="shared" ref="I89" si="25">I90+I91+I92</f>
        <v>108150</v>
      </c>
      <c r="J89" s="33">
        <f>J90+J91+J92+J93</f>
        <v>109735</v>
      </c>
      <c r="K89" s="33">
        <f t="shared" ref="K89:L89" si="26">K90+K91+K92+K93</f>
        <v>1884</v>
      </c>
      <c r="L89" s="33">
        <f t="shared" si="26"/>
        <v>111619</v>
      </c>
    </row>
    <row r="90" spans="1:12" x14ac:dyDescent="0.25">
      <c r="A90" s="43" t="s">
        <v>222</v>
      </c>
      <c r="B90" s="37" t="s">
        <v>3</v>
      </c>
      <c r="C90" s="38" t="s">
        <v>5</v>
      </c>
      <c r="D90" s="38" t="s">
        <v>83</v>
      </c>
      <c r="E90" s="23" t="s">
        <v>342</v>
      </c>
      <c r="F90" s="23" t="s">
        <v>137</v>
      </c>
      <c r="G90" s="23" t="s">
        <v>138</v>
      </c>
      <c r="H90" s="22">
        <f>'Лист5 (2)'!H124</f>
        <v>1585</v>
      </c>
      <c r="I90" s="22">
        <f>'Лист5 (2)'!I124</f>
        <v>0</v>
      </c>
      <c r="J90" s="22">
        <f>'Лист5 (2)'!J124</f>
        <v>1585</v>
      </c>
      <c r="K90" s="22">
        <f>'Лист5 (2)'!K124</f>
        <v>0</v>
      </c>
      <c r="L90" s="22">
        <f>'Лист5 (2)'!L124</f>
        <v>1585</v>
      </c>
    </row>
    <row r="91" spans="1:12" x14ac:dyDescent="0.25">
      <c r="A91" s="43" t="s">
        <v>410</v>
      </c>
      <c r="B91" s="37" t="s">
        <v>3</v>
      </c>
      <c r="C91" s="38" t="s">
        <v>5</v>
      </c>
      <c r="D91" s="38" t="s">
        <v>83</v>
      </c>
      <c r="E91" s="23">
        <v>1680541120</v>
      </c>
      <c r="F91" s="23">
        <v>414</v>
      </c>
      <c r="G91" s="23">
        <v>310</v>
      </c>
      <c r="H91" s="22">
        <f>'Лист5 (2)'!H125</f>
        <v>0</v>
      </c>
      <c r="I91" s="22">
        <f>'Лист5 (2)'!I125</f>
        <v>108000</v>
      </c>
      <c r="J91" s="22">
        <f>'Лист5 (2)'!J125</f>
        <v>108000</v>
      </c>
      <c r="K91" s="22">
        <f>'Лист5 (2)'!K125</f>
        <v>0</v>
      </c>
      <c r="L91" s="22">
        <f>'Лист5 (2)'!L125</f>
        <v>108000</v>
      </c>
    </row>
    <row r="92" spans="1:12" x14ac:dyDescent="0.25">
      <c r="A92" s="43" t="s">
        <v>381</v>
      </c>
      <c r="B92" s="37" t="s">
        <v>3</v>
      </c>
      <c r="C92" s="38" t="s">
        <v>5</v>
      </c>
      <c r="D92" s="38" t="s">
        <v>83</v>
      </c>
      <c r="E92" s="23">
        <v>1680541120</v>
      </c>
      <c r="F92" s="23">
        <v>414</v>
      </c>
      <c r="G92" s="23">
        <v>226</v>
      </c>
      <c r="H92" s="22">
        <f>'Лист5 (2)'!H126</f>
        <v>0</v>
      </c>
      <c r="I92" s="22">
        <f>'Лист5 (2)'!I126</f>
        <v>150</v>
      </c>
      <c r="J92" s="22">
        <f>'Лист5 (2)'!J126</f>
        <v>150</v>
      </c>
      <c r="K92" s="22">
        <f>'Лист5 (2)'!K126</f>
        <v>0</v>
      </c>
      <c r="L92" s="22">
        <f>'Лист5 (2)'!L126</f>
        <v>150</v>
      </c>
    </row>
    <row r="93" spans="1:12" x14ac:dyDescent="0.25">
      <c r="A93" s="43"/>
      <c r="B93" s="37" t="s">
        <v>3</v>
      </c>
      <c r="C93" s="38" t="s">
        <v>5</v>
      </c>
      <c r="D93" s="38" t="s">
        <v>83</v>
      </c>
      <c r="E93" s="23">
        <v>1680541120</v>
      </c>
      <c r="F93" s="23">
        <v>243</v>
      </c>
      <c r="G93" s="23">
        <v>225</v>
      </c>
      <c r="H93" s="22">
        <f>'Лист5 (2)'!H127</f>
        <v>0</v>
      </c>
      <c r="I93" s="22">
        <f>'Лист5 (2)'!I127</f>
        <v>0</v>
      </c>
      <c r="J93" s="22">
        <f>'Лист5 (2)'!J127</f>
        <v>0</v>
      </c>
      <c r="K93" s="22">
        <f>'Лист5 (2)'!K127</f>
        <v>1884</v>
      </c>
      <c r="L93" s="22">
        <f>'Лист5 (2)'!L127</f>
        <v>1884</v>
      </c>
    </row>
    <row r="94" spans="1:12" x14ac:dyDescent="0.25">
      <c r="A94" s="30" t="s">
        <v>411</v>
      </c>
      <c r="B94" s="31"/>
      <c r="C94" s="36" t="s">
        <v>5</v>
      </c>
      <c r="D94" s="36" t="s">
        <v>8</v>
      </c>
      <c r="E94" s="36"/>
      <c r="F94" s="36"/>
      <c r="G94" s="36"/>
      <c r="H94" s="33">
        <f>H95</f>
        <v>4233.5479999999998</v>
      </c>
      <c r="I94" s="33">
        <f>I95</f>
        <v>0</v>
      </c>
      <c r="J94" s="33">
        <f>J95</f>
        <v>4233.5479999999998</v>
      </c>
      <c r="K94" s="33">
        <f>K95</f>
        <v>-2233.5479999999998</v>
      </c>
      <c r="L94" s="33">
        <f>L95</f>
        <v>2000</v>
      </c>
    </row>
    <row r="95" spans="1:12" x14ac:dyDescent="0.25">
      <c r="A95" s="43" t="s">
        <v>418</v>
      </c>
      <c r="B95" s="37" t="s">
        <v>3</v>
      </c>
      <c r="C95" s="38" t="s">
        <v>5</v>
      </c>
      <c r="D95" s="38" t="s">
        <v>8</v>
      </c>
      <c r="E95" s="23" t="s">
        <v>343</v>
      </c>
      <c r="F95" s="23" t="s">
        <v>95</v>
      </c>
      <c r="G95" s="23" t="s">
        <v>103</v>
      </c>
      <c r="H95" s="22">
        <f>'Лист5 (2)'!H129</f>
        <v>4233.5479999999998</v>
      </c>
      <c r="I95" s="22">
        <f>'Лист5 (2)'!I129</f>
        <v>0</v>
      </c>
      <c r="J95" s="22">
        <f>'Лист5 (2)'!J129</f>
        <v>4233.5479999999998</v>
      </c>
      <c r="K95" s="22">
        <f>'Лист5 (2)'!K129</f>
        <v>-2233.5479999999998</v>
      </c>
      <c r="L95" s="22">
        <f>'Лист5 (2)'!L129</f>
        <v>2000</v>
      </c>
    </row>
    <row r="96" spans="1:12" x14ac:dyDescent="0.25">
      <c r="A96" s="52" t="s">
        <v>459</v>
      </c>
      <c r="B96" s="31"/>
      <c r="C96" s="36" t="s">
        <v>5</v>
      </c>
      <c r="D96" s="36" t="s">
        <v>5</v>
      </c>
      <c r="E96" s="36" t="s">
        <v>156</v>
      </c>
      <c r="F96" s="36"/>
      <c r="G96" s="36"/>
      <c r="H96" s="33">
        <f>H97</f>
        <v>0</v>
      </c>
      <c r="I96" s="33">
        <f>I97</f>
        <v>0</v>
      </c>
      <c r="J96" s="33">
        <f>J97</f>
        <v>0</v>
      </c>
      <c r="K96" s="33">
        <f>K97</f>
        <v>575.91700000000003</v>
      </c>
      <c r="L96" s="33">
        <f>L97</f>
        <v>575.91700000000003</v>
      </c>
    </row>
    <row r="97" spans="1:12" x14ac:dyDescent="0.25">
      <c r="A97" s="43" t="s">
        <v>458</v>
      </c>
      <c r="B97" s="37" t="s">
        <v>3</v>
      </c>
      <c r="C97" s="38" t="s">
        <v>5</v>
      </c>
      <c r="D97" s="38" t="s">
        <v>5</v>
      </c>
      <c r="E97" s="87" t="s">
        <v>460</v>
      </c>
      <c r="F97" s="23">
        <v>414</v>
      </c>
      <c r="G97" s="23">
        <v>225</v>
      </c>
      <c r="H97" s="22">
        <f>'Лист5 (2)'!H131</f>
        <v>0</v>
      </c>
      <c r="I97" s="22">
        <f>'Лист5 (2)'!I131</f>
        <v>0</v>
      </c>
      <c r="J97" s="22">
        <f>'Лист5 (2)'!J131</f>
        <v>0</v>
      </c>
      <c r="K97" s="22">
        <f>'Лист5 (2)'!K131</f>
        <v>575.91700000000003</v>
      </c>
      <c r="L97" s="22">
        <f>'Лист5 (2)'!L131</f>
        <v>575.91700000000003</v>
      </c>
    </row>
    <row r="98" spans="1:12" x14ac:dyDescent="0.25">
      <c r="A98" s="34" t="s">
        <v>219</v>
      </c>
      <c r="B98" s="35"/>
      <c r="C98" s="36" t="s">
        <v>111</v>
      </c>
      <c r="D98" s="36" t="s">
        <v>6</v>
      </c>
      <c r="E98" s="36"/>
      <c r="F98" s="36"/>
      <c r="G98" s="36"/>
      <c r="H98" s="33">
        <f>H102+H104</f>
        <v>4032.4110000000001</v>
      </c>
      <c r="I98" s="33">
        <f>I102+I104</f>
        <v>-2559.4110000000001</v>
      </c>
      <c r="J98" s="33">
        <f>J102+J104+J99</f>
        <v>1473</v>
      </c>
      <c r="K98" s="33">
        <f t="shared" ref="K98:L98" si="27">K102+K104+K99</f>
        <v>3500</v>
      </c>
      <c r="L98" s="33">
        <f t="shared" si="27"/>
        <v>4973</v>
      </c>
    </row>
    <row r="99" spans="1:12" x14ac:dyDescent="0.25">
      <c r="A99" s="52" t="s">
        <v>216</v>
      </c>
      <c r="B99" s="31"/>
      <c r="C99" s="36" t="s">
        <v>111</v>
      </c>
      <c r="D99" s="36" t="s">
        <v>8</v>
      </c>
      <c r="E99" s="36"/>
      <c r="F99" s="36"/>
      <c r="G99" s="36"/>
      <c r="H99" s="33">
        <f>H100</f>
        <v>0</v>
      </c>
      <c r="I99" s="33">
        <f t="shared" ref="I99" si="28">I100</f>
        <v>0</v>
      </c>
      <c r="J99" s="33">
        <f>J100+J101</f>
        <v>0</v>
      </c>
      <c r="K99" s="33">
        <f t="shared" ref="K99:L99" si="29">K100+K101</f>
        <v>3500</v>
      </c>
      <c r="L99" s="33">
        <f t="shared" si="29"/>
        <v>3500</v>
      </c>
    </row>
    <row r="100" spans="1:12" x14ac:dyDescent="0.25">
      <c r="A100" s="52"/>
      <c r="B100" s="37" t="s">
        <v>3</v>
      </c>
      <c r="C100" s="38" t="s">
        <v>111</v>
      </c>
      <c r="D100" s="38" t="s">
        <v>8</v>
      </c>
      <c r="E100" s="23" t="s">
        <v>310</v>
      </c>
      <c r="F100" s="23" t="s">
        <v>95</v>
      </c>
      <c r="G100" s="23" t="s">
        <v>97</v>
      </c>
      <c r="H100" s="22">
        <f>'Лист5 (2)'!H196</f>
        <v>0</v>
      </c>
      <c r="I100" s="22">
        <f>'Лист5 (2)'!I196</f>
        <v>0</v>
      </c>
      <c r="J100" s="22">
        <f>'Лист5 (2)'!J196</f>
        <v>0</v>
      </c>
      <c r="K100" s="22">
        <f>'Лист5 (2)'!K196</f>
        <v>35</v>
      </c>
      <c r="L100" s="22">
        <f>'Лист5 (2)'!L196</f>
        <v>35</v>
      </c>
    </row>
    <row r="101" spans="1:12" x14ac:dyDescent="0.25">
      <c r="A101" s="52"/>
      <c r="B101" s="37" t="s">
        <v>3</v>
      </c>
      <c r="C101" s="38" t="s">
        <v>111</v>
      </c>
      <c r="D101" s="38" t="s">
        <v>8</v>
      </c>
      <c r="E101" s="23">
        <v>9983170030</v>
      </c>
      <c r="F101" s="23">
        <v>414</v>
      </c>
      <c r="G101" s="23">
        <v>310</v>
      </c>
      <c r="H101" s="22">
        <f>'Лист5 (2)'!H197</f>
        <v>0</v>
      </c>
      <c r="I101" s="22">
        <f>'Лист5 (2)'!I197</f>
        <v>0</v>
      </c>
      <c r="J101" s="22">
        <f>'Лист5 (2)'!J197</f>
        <v>0</v>
      </c>
      <c r="K101" s="22">
        <f>'Лист5 (2)'!K197</f>
        <v>3465</v>
      </c>
      <c r="L101" s="22">
        <f>'Лист5 (2)'!L197</f>
        <v>3465</v>
      </c>
    </row>
    <row r="102" spans="1:12" x14ac:dyDescent="0.25">
      <c r="A102" s="30" t="s">
        <v>215</v>
      </c>
      <c r="B102" s="31"/>
      <c r="C102" s="36" t="s">
        <v>111</v>
      </c>
      <c r="D102" s="36" t="s">
        <v>111</v>
      </c>
      <c r="E102" s="36"/>
      <c r="F102" s="36"/>
      <c r="G102" s="36"/>
      <c r="H102" s="33">
        <f>H103</f>
        <v>255</v>
      </c>
      <c r="I102" s="33">
        <f t="shared" ref="I102:L102" si="30">I103</f>
        <v>0</v>
      </c>
      <c r="J102" s="33">
        <f t="shared" si="30"/>
        <v>255</v>
      </c>
      <c r="K102" s="33">
        <f t="shared" si="30"/>
        <v>0</v>
      </c>
      <c r="L102" s="33">
        <f t="shared" si="30"/>
        <v>255</v>
      </c>
    </row>
    <row r="103" spans="1:12" x14ac:dyDescent="0.25">
      <c r="A103" s="51" t="s">
        <v>413</v>
      </c>
      <c r="B103" s="37" t="s">
        <v>3</v>
      </c>
      <c r="C103" s="38" t="s">
        <v>111</v>
      </c>
      <c r="D103" s="38" t="s">
        <v>111</v>
      </c>
      <c r="E103" s="23" t="s">
        <v>344</v>
      </c>
      <c r="F103" s="23" t="s">
        <v>95</v>
      </c>
      <c r="G103" s="23" t="s">
        <v>240</v>
      </c>
      <c r="H103" s="22">
        <f>'Лист5 (2)'!H199</f>
        <v>255</v>
      </c>
      <c r="I103" s="22">
        <f>'Лист5 (2)'!I199</f>
        <v>0</v>
      </c>
      <c r="J103" s="22">
        <f>'Лист5 (2)'!J199</f>
        <v>255</v>
      </c>
      <c r="K103" s="22">
        <f>'Лист5 (2)'!K199</f>
        <v>0</v>
      </c>
      <c r="L103" s="22">
        <f>'Лист5 (2)'!L199</f>
        <v>255</v>
      </c>
    </row>
    <row r="104" spans="1:12" x14ac:dyDescent="0.25">
      <c r="A104" s="30" t="s">
        <v>214</v>
      </c>
      <c r="B104" s="31"/>
      <c r="C104" s="36" t="s">
        <v>111</v>
      </c>
      <c r="D104" s="36" t="s">
        <v>130</v>
      </c>
      <c r="E104" s="36"/>
      <c r="F104" s="36"/>
      <c r="G104" s="36"/>
      <c r="H104" s="33">
        <f>H105+H110</f>
        <v>3777.4110000000001</v>
      </c>
      <c r="I104" s="33">
        <f t="shared" ref="I104:J104" si="31">I105+I110</f>
        <v>-2559.4110000000001</v>
      </c>
      <c r="J104" s="33">
        <f t="shared" si="31"/>
        <v>1218</v>
      </c>
      <c r="K104" s="33">
        <f t="shared" ref="K104:L104" si="32">K105+K110</f>
        <v>0</v>
      </c>
      <c r="L104" s="33">
        <f t="shared" si="32"/>
        <v>1218</v>
      </c>
    </row>
    <row r="105" spans="1:12" x14ac:dyDescent="0.25">
      <c r="A105" s="30" t="s">
        <v>149</v>
      </c>
      <c r="B105" s="31"/>
      <c r="C105" s="36" t="s">
        <v>111</v>
      </c>
      <c r="D105" s="36" t="s">
        <v>130</v>
      </c>
      <c r="E105" s="36"/>
      <c r="F105" s="36"/>
      <c r="G105" s="36"/>
      <c r="H105" s="33">
        <f>H106+H107+H108+H109</f>
        <v>1218</v>
      </c>
      <c r="I105" s="33">
        <f t="shared" ref="I105:J105" si="33">I106+I107+I108+I109</f>
        <v>0</v>
      </c>
      <c r="J105" s="33">
        <f t="shared" si="33"/>
        <v>1218</v>
      </c>
      <c r="K105" s="33">
        <f t="shared" ref="K105:L105" si="34">K106+K107+K108+K109</f>
        <v>0</v>
      </c>
      <c r="L105" s="33">
        <f t="shared" si="34"/>
        <v>1218</v>
      </c>
    </row>
    <row r="106" spans="1:12" x14ac:dyDescent="0.25">
      <c r="A106" s="104" t="s">
        <v>149</v>
      </c>
      <c r="B106" s="37" t="s">
        <v>3</v>
      </c>
      <c r="C106" s="38" t="s">
        <v>111</v>
      </c>
      <c r="D106" s="38" t="s">
        <v>130</v>
      </c>
      <c r="E106" s="23" t="s">
        <v>345</v>
      </c>
      <c r="F106" s="23" t="s">
        <v>85</v>
      </c>
      <c r="G106" s="23" t="s">
        <v>86</v>
      </c>
      <c r="H106" s="22">
        <f>'Лист5 (2)'!H202</f>
        <v>564.54</v>
      </c>
      <c r="I106" s="22">
        <f>'Лист5 (2)'!I202</f>
        <v>0</v>
      </c>
      <c r="J106" s="22">
        <f>'Лист5 (2)'!J202</f>
        <v>564.54</v>
      </c>
      <c r="K106" s="22">
        <f>'Лист5 (2)'!K202</f>
        <v>-13.081</v>
      </c>
      <c r="L106" s="22">
        <f>'Лист5 (2)'!L202</f>
        <v>551.45899999999995</v>
      </c>
    </row>
    <row r="107" spans="1:12" x14ac:dyDescent="0.25">
      <c r="A107" s="104"/>
      <c r="B107" s="37" t="s">
        <v>3</v>
      </c>
      <c r="C107" s="38" t="s">
        <v>111</v>
      </c>
      <c r="D107" s="38" t="s">
        <v>130</v>
      </c>
      <c r="E107" s="23" t="s">
        <v>345</v>
      </c>
      <c r="F107" s="23" t="s">
        <v>87</v>
      </c>
      <c r="G107" s="23" t="s">
        <v>88</v>
      </c>
      <c r="H107" s="22">
        <f>'Лист5 (2)'!H203</f>
        <v>170.49100000000001</v>
      </c>
      <c r="I107" s="22">
        <f>'Лист5 (2)'!I203</f>
        <v>0</v>
      </c>
      <c r="J107" s="22">
        <f>'Лист5 (2)'!J203</f>
        <v>170.49100000000001</v>
      </c>
      <c r="K107" s="22">
        <f>'Лист5 (2)'!K203</f>
        <v>-3.95</v>
      </c>
      <c r="L107" s="22">
        <f>'Лист5 (2)'!L203</f>
        <v>166.54100000000003</v>
      </c>
    </row>
    <row r="108" spans="1:12" x14ac:dyDescent="0.25">
      <c r="A108" s="104"/>
      <c r="B108" s="37" t="s">
        <v>3</v>
      </c>
      <c r="C108" s="38" t="s">
        <v>111</v>
      </c>
      <c r="D108" s="38" t="s">
        <v>130</v>
      </c>
      <c r="E108" s="23" t="s">
        <v>346</v>
      </c>
      <c r="F108" s="23" t="s">
        <v>95</v>
      </c>
      <c r="G108" s="23" t="s">
        <v>98</v>
      </c>
      <c r="H108" s="22">
        <f>'Лист5 (2)'!H204</f>
        <v>45</v>
      </c>
      <c r="I108" s="22">
        <f>'Лист5 (2)'!I204</f>
        <v>0</v>
      </c>
      <c r="J108" s="22">
        <f>'Лист5 (2)'!J204</f>
        <v>45</v>
      </c>
      <c r="K108" s="22">
        <f>'Лист5 (2)'!K204</f>
        <v>455</v>
      </c>
      <c r="L108" s="22">
        <f>'Лист5 (2)'!L204</f>
        <v>500</v>
      </c>
    </row>
    <row r="109" spans="1:12" x14ac:dyDescent="0.25">
      <c r="A109" s="104"/>
      <c r="B109" s="37" t="s">
        <v>3</v>
      </c>
      <c r="C109" s="38" t="s">
        <v>111</v>
      </c>
      <c r="D109" s="38" t="s">
        <v>130</v>
      </c>
      <c r="E109" s="23" t="s">
        <v>347</v>
      </c>
      <c r="F109" s="23" t="s">
        <v>95</v>
      </c>
      <c r="G109" s="23" t="s">
        <v>99</v>
      </c>
      <c r="H109" s="22">
        <f>'Лист5 (2)'!H205</f>
        <v>437.96899999999999</v>
      </c>
      <c r="I109" s="22">
        <f>'Лист5 (2)'!I205</f>
        <v>0</v>
      </c>
      <c r="J109" s="22">
        <f>'Лист5 (2)'!J205</f>
        <v>437.96899999999999</v>
      </c>
      <c r="K109" s="22">
        <f>'Лист5 (2)'!K205</f>
        <v>-437.96899999999999</v>
      </c>
      <c r="L109" s="22">
        <f>'Лист5 (2)'!L205</f>
        <v>0</v>
      </c>
    </row>
    <row r="110" spans="1:12" x14ac:dyDescent="0.25">
      <c r="A110" s="30" t="s">
        <v>150</v>
      </c>
      <c r="B110" s="31"/>
      <c r="C110" s="36" t="s">
        <v>111</v>
      </c>
      <c r="D110" s="36" t="s">
        <v>130</v>
      </c>
      <c r="E110" s="36"/>
      <c r="F110" s="36"/>
      <c r="G110" s="36"/>
      <c r="H110" s="33">
        <f>H111</f>
        <v>2559.4110000000001</v>
      </c>
      <c r="I110" s="33">
        <f>I111</f>
        <v>-2559.4110000000001</v>
      </c>
      <c r="J110" s="33">
        <f>J111</f>
        <v>0</v>
      </c>
      <c r="K110" s="33">
        <f>K111</f>
        <v>0</v>
      </c>
      <c r="L110" s="33">
        <f>L111</f>
        <v>0</v>
      </c>
    </row>
    <row r="111" spans="1:12" x14ac:dyDescent="0.25">
      <c r="A111" s="51" t="s">
        <v>414</v>
      </c>
      <c r="B111" s="42" t="s">
        <v>3</v>
      </c>
      <c r="C111" s="38" t="s">
        <v>111</v>
      </c>
      <c r="D111" s="38" t="s">
        <v>130</v>
      </c>
      <c r="E111" s="23" t="s">
        <v>348</v>
      </c>
      <c r="F111" s="23" t="s">
        <v>151</v>
      </c>
      <c r="G111" s="23" t="s">
        <v>138</v>
      </c>
      <c r="H111" s="22">
        <f>'Лист5 (2)'!H207</f>
        <v>2559.4110000000001</v>
      </c>
      <c r="I111" s="22">
        <f>'Лист5 (2)'!I207</f>
        <v>-2559.4110000000001</v>
      </c>
      <c r="J111" s="22">
        <f>'Лист5 (2)'!J207</f>
        <v>0</v>
      </c>
      <c r="K111" s="22">
        <f>'Лист5 (2)'!K207</f>
        <v>0</v>
      </c>
      <c r="L111" s="22">
        <f>'Лист5 (2)'!L207</f>
        <v>0</v>
      </c>
    </row>
    <row r="112" spans="1:12" x14ac:dyDescent="0.25">
      <c r="A112" s="30" t="s">
        <v>213</v>
      </c>
      <c r="B112" s="31"/>
      <c r="C112" s="36" t="s">
        <v>155</v>
      </c>
      <c r="D112" s="36" t="s">
        <v>6</v>
      </c>
      <c r="E112" s="36"/>
      <c r="F112" s="36"/>
      <c r="G112" s="36"/>
      <c r="H112" s="33">
        <f>H120+H113</f>
        <v>1282.4769999999999</v>
      </c>
      <c r="I112" s="33">
        <f t="shared" ref="I112:J112" si="35">I120+I113</f>
        <v>406.85</v>
      </c>
      <c r="J112" s="33">
        <f t="shared" si="35"/>
        <v>1689.3269999999998</v>
      </c>
      <c r="K112" s="33">
        <f t="shared" ref="K112:L112" si="36">K120+K113</f>
        <v>51372.034899999991</v>
      </c>
      <c r="L112" s="33">
        <f t="shared" si="36"/>
        <v>53061.361899999996</v>
      </c>
    </row>
    <row r="113" spans="1:12" x14ac:dyDescent="0.25">
      <c r="A113" s="30" t="s">
        <v>212</v>
      </c>
      <c r="B113" s="31"/>
      <c r="C113" s="36" t="s">
        <v>155</v>
      </c>
      <c r="D113" s="36" t="s">
        <v>4</v>
      </c>
      <c r="E113" s="36" t="s">
        <v>156</v>
      </c>
      <c r="F113" s="36"/>
      <c r="G113" s="36"/>
      <c r="H113" s="33">
        <f>H114+H116+H117+H118+H119</f>
        <v>0</v>
      </c>
      <c r="I113" s="33">
        <f t="shared" ref="I113" si="37">I114+I116+I117+I118+I119</f>
        <v>406.85</v>
      </c>
      <c r="J113" s="33">
        <f>J114+J116+J117+J118+J119+J115</f>
        <v>406.85</v>
      </c>
      <c r="K113" s="33">
        <f t="shared" ref="K113:L113" si="38">K114+K116+K117+K118+K119+K115</f>
        <v>51372.034899999991</v>
      </c>
      <c r="L113" s="33">
        <f t="shared" si="38"/>
        <v>51778.884899999997</v>
      </c>
    </row>
    <row r="114" spans="1:12" x14ac:dyDescent="0.25">
      <c r="A114" s="41" t="s">
        <v>382</v>
      </c>
      <c r="B114" s="37" t="s">
        <v>3</v>
      </c>
      <c r="C114" s="38" t="s">
        <v>155</v>
      </c>
      <c r="D114" s="38" t="s">
        <v>4</v>
      </c>
      <c r="E114" s="23" t="s">
        <v>276</v>
      </c>
      <c r="F114" s="23">
        <v>414</v>
      </c>
      <c r="G114" s="23" t="s">
        <v>97</v>
      </c>
      <c r="H114" s="22">
        <f>'Лист5 (2)'!H268</f>
        <v>0</v>
      </c>
      <c r="I114" s="22">
        <f>'Лист5 (2)'!I268</f>
        <v>406.85</v>
      </c>
      <c r="J114" s="22">
        <f>'Лист5 (2)'!J268</f>
        <v>406.85</v>
      </c>
      <c r="K114" s="22">
        <f>'Лист5 (2)'!K268</f>
        <v>229.92254</v>
      </c>
      <c r="L114" s="22">
        <f>J114+K114</f>
        <v>636.77254000000005</v>
      </c>
    </row>
    <row r="115" spans="1:12" x14ac:dyDescent="0.25">
      <c r="A115" s="82" t="s">
        <v>382</v>
      </c>
      <c r="B115" s="37" t="s">
        <v>3</v>
      </c>
      <c r="C115" s="38" t="s">
        <v>155</v>
      </c>
      <c r="D115" s="38" t="s">
        <v>4</v>
      </c>
      <c r="E115" s="23" t="s">
        <v>276</v>
      </c>
      <c r="F115" s="23">
        <v>244</v>
      </c>
      <c r="G115" s="23" t="s">
        <v>97</v>
      </c>
      <c r="H115" s="22">
        <f>'Лист5 (2)'!H269</f>
        <v>0</v>
      </c>
      <c r="I115" s="22">
        <f>'Лист5 (2)'!I269</f>
        <v>0</v>
      </c>
      <c r="J115" s="22">
        <f>'Лист5 (2)'!J269</f>
        <v>0</v>
      </c>
      <c r="K115" s="22">
        <f>'Лист5 (2)'!K269</f>
        <v>86.85</v>
      </c>
      <c r="L115" s="22">
        <f t="shared" ref="L115:L119" si="39">J115+K115</f>
        <v>86.85</v>
      </c>
    </row>
    <row r="116" spans="1:12" x14ac:dyDescent="0.25">
      <c r="A116" s="81" t="s">
        <v>444</v>
      </c>
      <c r="B116" s="37" t="s">
        <v>3</v>
      </c>
      <c r="C116" s="38" t="s">
        <v>155</v>
      </c>
      <c r="D116" s="38" t="s">
        <v>4</v>
      </c>
      <c r="E116" s="23" t="s">
        <v>445</v>
      </c>
      <c r="F116" s="23">
        <v>414</v>
      </c>
      <c r="G116" s="23">
        <v>310</v>
      </c>
      <c r="H116" s="22">
        <v>0</v>
      </c>
      <c r="I116" s="22">
        <f>'Лист5 (2)'!I270</f>
        <v>0</v>
      </c>
      <c r="J116" s="22">
        <f>'Лист5 (2)'!J270</f>
        <v>0</v>
      </c>
      <c r="K116" s="22">
        <f>'Лист5 (2)'!K271</f>
        <v>30559.505000000001</v>
      </c>
      <c r="L116" s="22">
        <f t="shared" si="39"/>
        <v>30559.505000000001</v>
      </c>
    </row>
    <row r="117" spans="1:12" x14ac:dyDescent="0.25">
      <c r="A117" s="81" t="s">
        <v>449</v>
      </c>
      <c r="B117" s="37" t="s">
        <v>3</v>
      </c>
      <c r="C117" s="38" t="s">
        <v>155</v>
      </c>
      <c r="D117" s="38" t="s">
        <v>4</v>
      </c>
      <c r="E117" s="23" t="s">
        <v>445</v>
      </c>
      <c r="F117" s="23">
        <v>414</v>
      </c>
      <c r="G117" s="23">
        <v>310</v>
      </c>
      <c r="H117" s="22">
        <f>'Лист5 (2)'!H271</f>
        <v>0</v>
      </c>
      <c r="I117" s="22">
        <f>'Лист5 (2)'!I271</f>
        <v>0</v>
      </c>
      <c r="J117" s="22">
        <f>'Лист5 (2)'!J271</f>
        <v>0</v>
      </c>
      <c r="K117" s="22">
        <f>'Лист5 (2)'!K272</f>
        <v>2626.605</v>
      </c>
      <c r="L117" s="22">
        <f t="shared" si="39"/>
        <v>2626.605</v>
      </c>
    </row>
    <row r="118" spans="1:12" x14ac:dyDescent="0.25">
      <c r="A118" s="81" t="s">
        <v>446</v>
      </c>
      <c r="B118" s="37" t="s">
        <v>3</v>
      </c>
      <c r="C118" s="38" t="s">
        <v>155</v>
      </c>
      <c r="D118" s="38" t="s">
        <v>4</v>
      </c>
      <c r="E118" s="23" t="s">
        <v>445</v>
      </c>
      <c r="F118" s="23">
        <v>243</v>
      </c>
      <c r="G118" s="23">
        <v>225</v>
      </c>
      <c r="H118" s="22">
        <f>'Лист5 (2)'!H272</f>
        <v>0</v>
      </c>
      <c r="I118" s="22">
        <f>'Лист5 (2)'!I272</f>
        <v>0</v>
      </c>
      <c r="J118" s="22">
        <f>'Лист5 (2)'!J272</f>
        <v>0</v>
      </c>
      <c r="K118" s="22">
        <f>'Лист5 (2)'!K273</f>
        <v>17070.68448</v>
      </c>
      <c r="L118" s="22">
        <f t="shared" si="39"/>
        <v>17070.68448</v>
      </c>
    </row>
    <row r="119" spans="1:12" x14ac:dyDescent="0.25">
      <c r="A119" s="81" t="s">
        <v>449</v>
      </c>
      <c r="B119" s="37" t="s">
        <v>3</v>
      </c>
      <c r="C119" s="38" t="s">
        <v>155</v>
      </c>
      <c r="D119" s="38" t="s">
        <v>4</v>
      </c>
      <c r="E119" s="23" t="s">
        <v>445</v>
      </c>
      <c r="F119" s="23">
        <v>243</v>
      </c>
      <c r="G119" s="23">
        <v>225</v>
      </c>
      <c r="H119" s="22">
        <f>'Лист5 (2)'!H273</f>
        <v>0</v>
      </c>
      <c r="I119" s="22">
        <f>'Лист5 (2)'!I273</f>
        <v>0</v>
      </c>
      <c r="J119" s="22">
        <f>'Лист5 (2)'!J273</f>
        <v>0</v>
      </c>
      <c r="K119" s="22">
        <f>'Лист5 (2)'!K274</f>
        <v>798.46788000000004</v>
      </c>
      <c r="L119" s="22">
        <f t="shared" si="39"/>
        <v>798.46788000000004</v>
      </c>
    </row>
    <row r="120" spans="1:12" x14ac:dyDescent="0.25">
      <c r="A120" s="30" t="s">
        <v>211</v>
      </c>
      <c r="B120" s="31"/>
      <c r="C120" s="36" t="s">
        <v>155</v>
      </c>
      <c r="D120" s="36" t="s">
        <v>100</v>
      </c>
      <c r="E120" s="36" t="s">
        <v>156</v>
      </c>
      <c r="F120" s="36"/>
      <c r="G120" s="36"/>
      <c r="H120" s="33">
        <f>H121+H122</f>
        <v>1282.4769999999999</v>
      </c>
      <c r="I120" s="33">
        <f>I121+I122</f>
        <v>0</v>
      </c>
      <c r="J120" s="33">
        <f>J121+J122</f>
        <v>1282.4769999999999</v>
      </c>
      <c r="K120" s="33">
        <f>K121+K122</f>
        <v>0</v>
      </c>
      <c r="L120" s="33">
        <f>L121+L122</f>
        <v>1282.4769999999999</v>
      </c>
    </row>
    <row r="121" spans="1:12" x14ac:dyDescent="0.25">
      <c r="A121" s="104" t="s">
        <v>164</v>
      </c>
      <c r="B121" s="37" t="s">
        <v>3</v>
      </c>
      <c r="C121" s="38" t="s">
        <v>155</v>
      </c>
      <c r="D121" s="38" t="s">
        <v>100</v>
      </c>
      <c r="E121" s="23" t="s">
        <v>317</v>
      </c>
      <c r="F121" s="23" t="s">
        <v>85</v>
      </c>
      <c r="G121" s="23" t="s">
        <v>86</v>
      </c>
      <c r="H121" s="22">
        <f>'Лист5 (2)'!H288</f>
        <v>985.005</v>
      </c>
      <c r="I121" s="22">
        <f>'Лист5 (2)'!I288</f>
        <v>0</v>
      </c>
      <c r="J121" s="22">
        <f>'Лист5 (2)'!J288</f>
        <v>985.005</v>
      </c>
      <c r="K121" s="22">
        <f>'Лист5 (2)'!K288</f>
        <v>0</v>
      </c>
      <c r="L121" s="22">
        <f>'Лист5 (2)'!L288</f>
        <v>985.005</v>
      </c>
    </row>
    <row r="122" spans="1:12" x14ac:dyDescent="0.25">
      <c r="A122" s="104"/>
      <c r="B122" s="37" t="s">
        <v>3</v>
      </c>
      <c r="C122" s="38" t="s">
        <v>155</v>
      </c>
      <c r="D122" s="38" t="s">
        <v>100</v>
      </c>
      <c r="E122" s="23" t="s">
        <v>317</v>
      </c>
      <c r="F122" s="23" t="s">
        <v>87</v>
      </c>
      <c r="G122" s="23" t="s">
        <v>88</v>
      </c>
      <c r="H122" s="22">
        <f>'Лист5 (2)'!H289</f>
        <v>297.47199999999998</v>
      </c>
      <c r="I122" s="22">
        <f>'Лист5 (2)'!I289</f>
        <v>0</v>
      </c>
      <c r="J122" s="22">
        <f>'Лист5 (2)'!J289</f>
        <v>297.47199999999998</v>
      </c>
      <c r="K122" s="22">
        <f>'Лист5 (2)'!K289</f>
        <v>0</v>
      </c>
      <c r="L122" s="22">
        <f>'Лист5 (2)'!L289</f>
        <v>297.47199999999998</v>
      </c>
    </row>
    <row r="123" spans="1:12" x14ac:dyDescent="0.25">
      <c r="A123" s="30" t="s">
        <v>209</v>
      </c>
      <c r="B123" s="31"/>
      <c r="C123" s="36">
        <v>10</v>
      </c>
      <c r="D123" s="36" t="s">
        <v>6</v>
      </c>
      <c r="E123" s="36"/>
      <c r="F123" s="36"/>
      <c r="G123" s="36"/>
      <c r="H123" s="33">
        <f>H124+H127</f>
        <v>9896.777</v>
      </c>
      <c r="I123" s="33">
        <f t="shared" ref="I123:J123" si="40">I124+I127</f>
        <v>0</v>
      </c>
      <c r="J123" s="33">
        <f t="shared" si="40"/>
        <v>9896.777</v>
      </c>
      <c r="K123" s="33">
        <f t="shared" ref="K123:L123" si="41">K124+K127</f>
        <v>0</v>
      </c>
      <c r="L123" s="33">
        <f t="shared" si="41"/>
        <v>9896.777</v>
      </c>
    </row>
    <row r="124" spans="1:12" x14ac:dyDescent="0.25">
      <c r="A124" s="30" t="s">
        <v>210</v>
      </c>
      <c r="B124" s="31"/>
      <c r="C124" s="36">
        <v>10</v>
      </c>
      <c r="D124" s="36" t="s">
        <v>4</v>
      </c>
      <c r="E124" s="36" t="s">
        <v>156</v>
      </c>
      <c r="F124" s="36"/>
      <c r="G124" s="36"/>
      <c r="H124" s="33">
        <f>H125</f>
        <v>1162.0119999999999</v>
      </c>
      <c r="I124" s="33">
        <f>I125</f>
        <v>0</v>
      </c>
      <c r="J124" s="33">
        <f>J125+J126</f>
        <v>1162.0119999999999</v>
      </c>
      <c r="K124" s="33">
        <f t="shared" ref="K124:L124" si="42">K125+K126</f>
        <v>0</v>
      </c>
      <c r="L124" s="33">
        <f t="shared" si="42"/>
        <v>1162.0119999999999</v>
      </c>
    </row>
    <row r="125" spans="1:12" x14ac:dyDescent="0.25">
      <c r="A125" s="41" t="s">
        <v>165</v>
      </c>
      <c r="B125" s="37" t="s">
        <v>3</v>
      </c>
      <c r="C125" s="38">
        <v>10</v>
      </c>
      <c r="D125" s="38" t="s">
        <v>4</v>
      </c>
      <c r="E125" s="23" t="s">
        <v>196</v>
      </c>
      <c r="F125" s="23" t="s">
        <v>349</v>
      </c>
      <c r="G125" s="23" t="s">
        <v>166</v>
      </c>
      <c r="H125" s="22">
        <f>'Лист5 (2)'!H292</f>
        <v>1162.0119999999999</v>
      </c>
      <c r="I125" s="22">
        <f>'Лист5 (2)'!I292</f>
        <v>0</v>
      </c>
      <c r="J125" s="22">
        <f>'Лист5 (2)'!J292</f>
        <v>1162.0119999999999</v>
      </c>
      <c r="K125" s="22">
        <f>'Лист5 (2)'!K292</f>
        <v>-1108.8040000000001</v>
      </c>
      <c r="L125" s="22">
        <f>'Лист5 (2)'!L292</f>
        <v>53.207999999999856</v>
      </c>
    </row>
    <row r="126" spans="1:12" x14ac:dyDescent="0.25">
      <c r="A126" s="82" t="s">
        <v>165</v>
      </c>
      <c r="B126" s="37" t="s">
        <v>3</v>
      </c>
      <c r="C126" s="38">
        <v>10</v>
      </c>
      <c r="D126" s="38" t="s">
        <v>4</v>
      </c>
      <c r="E126" s="23" t="s">
        <v>196</v>
      </c>
      <c r="F126" s="23">
        <v>312</v>
      </c>
      <c r="G126" s="23">
        <v>264</v>
      </c>
      <c r="H126" s="22">
        <f>'Лист5 (2)'!H293</f>
        <v>0</v>
      </c>
      <c r="I126" s="22">
        <f>'Лист5 (2)'!I293</f>
        <v>0</v>
      </c>
      <c r="J126" s="22">
        <f>'Лист5 (2)'!J293</f>
        <v>0</v>
      </c>
      <c r="K126" s="22">
        <f>'Лист5 (2)'!K293</f>
        <v>1108.8040000000001</v>
      </c>
      <c r="L126" s="22">
        <f>'Лист5 (2)'!L293</f>
        <v>1108.8040000000001</v>
      </c>
    </row>
    <row r="127" spans="1:12" x14ac:dyDescent="0.25">
      <c r="A127" s="30" t="s">
        <v>197</v>
      </c>
      <c r="B127" s="31"/>
      <c r="C127" s="36" t="s">
        <v>167</v>
      </c>
      <c r="D127" s="36" t="s">
        <v>100</v>
      </c>
      <c r="E127" s="36" t="s">
        <v>156</v>
      </c>
      <c r="F127" s="36"/>
      <c r="G127" s="36"/>
      <c r="H127" s="33">
        <f>H128+H129+H130+H131</f>
        <v>8734.7649999999994</v>
      </c>
      <c r="I127" s="33">
        <f t="shared" ref="I127:J127" si="43">I128+I129+I130+I131</f>
        <v>0</v>
      </c>
      <c r="J127" s="33">
        <f t="shared" si="43"/>
        <v>8734.7649999999994</v>
      </c>
      <c r="K127" s="33">
        <f t="shared" ref="K127:L127" si="44">K128+K129+K130+K131</f>
        <v>0</v>
      </c>
      <c r="L127" s="33">
        <f t="shared" si="44"/>
        <v>8734.7649999999994</v>
      </c>
    </row>
    <row r="128" spans="1:12" x14ac:dyDescent="0.25">
      <c r="A128" s="75" t="s">
        <v>423</v>
      </c>
      <c r="B128" s="37" t="s">
        <v>3</v>
      </c>
      <c r="C128" s="38" t="s">
        <v>167</v>
      </c>
      <c r="D128" s="38" t="s">
        <v>100</v>
      </c>
      <c r="E128" s="38" t="s">
        <v>172</v>
      </c>
      <c r="F128" s="38" t="s">
        <v>173</v>
      </c>
      <c r="G128" s="38" t="s">
        <v>98</v>
      </c>
      <c r="H128" s="39">
        <f>'Лист5 (2)'!H296</f>
        <v>1005.378</v>
      </c>
      <c r="I128" s="39">
        <f>'Лист5 (2)'!I296</f>
        <v>0</v>
      </c>
      <c r="J128" s="39">
        <f>'Лист5 (2)'!J296</f>
        <v>1005.378</v>
      </c>
      <c r="K128" s="39">
        <f>'Лист5 (2)'!K296</f>
        <v>0</v>
      </c>
      <c r="L128" s="39">
        <f>'Лист5 (2)'!L296</f>
        <v>1005.378</v>
      </c>
    </row>
    <row r="129" spans="1:12" x14ac:dyDescent="0.25">
      <c r="A129" s="75" t="s">
        <v>424</v>
      </c>
      <c r="B129" s="37" t="s">
        <v>3</v>
      </c>
      <c r="C129" s="38" t="s">
        <v>167</v>
      </c>
      <c r="D129" s="38" t="s">
        <v>100</v>
      </c>
      <c r="E129" s="38" t="s">
        <v>172</v>
      </c>
      <c r="F129" s="38" t="s">
        <v>173</v>
      </c>
      <c r="G129" s="38" t="s">
        <v>98</v>
      </c>
      <c r="H129" s="39">
        <f>'Лист5 (2)'!H297</f>
        <v>1508.067</v>
      </c>
      <c r="I129" s="39">
        <f>'Лист5 (2)'!I297</f>
        <v>0</v>
      </c>
      <c r="J129" s="39">
        <f>'Лист5 (2)'!J297</f>
        <v>1508.067</v>
      </c>
      <c r="K129" s="39">
        <f>'Лист5 (2)'!K297</f>
        <v>0</v>
      </c>
      <c r="L129" s="39">
        <f>'Лист5 (2)'!L297</f>
        <v>1508.067</v>
      </c>
    </row>
    <row r="130" spans="1:12" x14ac:dyDescent="0.25">
      <c r="A130" s="41" t="s">
        <v>174</v>
      </c>
      <c r="B130" s="37" t="s">
        <v>3</v>
      </c>
      <c r="C130" s="38" t="s">
        <v>167</v>
      </c>
      <c r="D130" s="38" t="s">
        <v>100</v>
      </c>
      <c r="E130" s="23" t="s">
        <v>175</v>
      </c>
      <c r="F130" s="23" t="s">
        <v>170</v>
      </c>
      <c r="G130" s="23" t="s">
        <v>171</v>
      </c>
      <c r="H130" s="39">
        <f>'Лист5 (2)'!H298</f>
        <v>5975</v>
      </c>
      <c r="I130" s="39">
        <f>'Лист5 (2)'!I298</f>
        <v>0</v>
      </c>
      <c r="J130" s="39">
        <f>'Лист5 (2)'!J298</f>
        <v>5975</v>
      </c>
      <c r="K130" s="39">
        <f>'Лист5 (2)'!K298</f>
        <v>0</v>
      </c>
      <c r="L130" s="39">
        <f>'Лист5 (2)'!L298</f>
        <v>5975</v>
      </c>
    </row>
    <row r="131" spans="1:12" x14ac:dyDescent="0.25">
      <c r="A131" s="41" t="s">
        <v>176</v>
      </c>
      <c r="B131" s="37" t="s">
        <v>3</v>
      </c>
      <c r="C131" s="38" t="s">
        <v>167</v>
      </c>
      <c r="D131" s="38" t="s">
        <v>100</v>
      </c>
      <c r="E131" s="23" t="s">
        <v>177</v>
      </c>
      <c r="F131" s="23" t="s">
        <v>170</v>
      </c>
      <c r="G131" s="23" t="s">
        <v>171</v>
      </c>
      <c r="H131" s="39">
        <f>'Лист5 (2)'!H299</f>
        <v>246.32</v>
      </c>
      <c r="I131" s="39">
        <f>'Лист5 (2)'!I299</f>
        <v>0</v>
      </c>
      <c r="J131" s="39">
        <f>'Лист5 (2)'!J299</f>
        <v>246.32</v>
      </c>
      <c r="K131" s="39">
        <f>'Лист5 (2)'!K299</f>
        <v>0</v>
      </c>
      <c r="L131" s="39">
        <f>'Лист5 (2)'!L299</f>
        <v>246.32</v>
      </c>
    </row>
    <row r="132" spans="1:12" x14ac:dyDescent="0.25">
      <c r="A132" s="30" t="s">
        <v>207</v>
      </c>
      <c r="B132" s="31"/>
      <c r="C132" s="36" t="s">
        <v>117</v>
      </c>
      <c r="D132" s="36" t="s">
        <v>6</v>
      </c>
      <c r="E132" s="36"/>
      <c r="F132" s="36"/>
      <c r="G132" s="36"/>
      <c r="H132" s="33">
        <f>H133</f>
        <v>1853.16</v>
      </c>
      <c r="I132" s="33">
        <f>I133</f>
        <v>-1153.1600000000001</v>
      </c>
      <c r="J132" s="33">
        <f>J133</f>
        <v>700</v>
      </c>
      <c r="K132" s="33">
        <f>K133</f>
        <v>0</v>
      </c>
      <c r="L132" s="33">
        <f>L133</f>
        <v>700</v>
      </c>
    </row>
    <row r="133" spans="1:12" x14ac:dyDescent="0.25">
      <c r="A133" s="30" t="s">
        <v>208</v>
      </c>
      <c r="B133" s="31"/>
      <c r="C133" s="36" t="s">
        <v>117</v>
      </c>
      <c r="D133" s="36" t="s">
        <v>4</v>
      </c>
      <c r="E133" s="36" t="s">
        <v>156</v>
      </c>
      <c r="F133" s="36"/>
      <c r="G133" s="36"/>
      <c r="H133" s="33">
        <f>H134+H135+H138+H141+H140+H136+H137+H139</f>
        <v>1853.16</v>
      </c>
      <c r="I133" s="33">
        <f t="shared" ref="I133:J133" si="45">I134+I135+I138+I141+I140+I136+I137+I139</f>
        <v>-1153.1600000000001</v>
      </c>
      <c r="J133" s="33">
        <f t="shared" si="45"/>
        <v>700</v>
      </c>
      <c r="K133" s="33">
        <f t="shared" ref="K133:L133" si="46">K134+K135+K138+K141+K140+K136+K137+K139</f>
        <v>0</v>
      </c>
      <c r="L133" s="33">
        <f t="shared" si="46"/>
        <v>700</v>
      </c>
    </row>
    <row r="134" spans="1:12" x14ac:dyDescent="0.25">
      <c r="A134" s="104" t="s">
        <v>178</v>
      </c>
      <c r="B134" s="37" t="s">
        <v>3</v>
      </c>
      <c r="C134" s="38" t="s">
        <v>117</v>
      </c>
      <c r="D134" s="38" t="s">
        <v>4</v>
      </c>
      <c r="E134" s="23" t="s">
        <v>350</v>
      </c>
      <c r="F134" s="23" t="s">
        <v>91</v>
      </c>
      <c r="G134" s="23" t="s">
        <v>92</v>
      </c>
      <c r="H134" s="22">
        <f>'Лист5 (2)'!H302</f>
        <v>92.4</v>
      </c>
      <c r="I134" s="22">
        <f>'Лист5 (2)'!I302</f>
        <v>-92.4</v>
      </c>
      <c r="J134" s="22">
        <f>'Лист5 (2)'!J302</f>
        <v>0</v>
      </c>
      <c r="K134" s="22">
        <f>'Лист5 (2)'!K302</f>
        <v>0</v>
      </c>
      <c r="L134" s="22">
        <f>'Лист5 (2)'!L302</f>
        <v>0</v>
      </c>
    </row>
    <row r="135" spans="1:12" x14ac:dyDescent="0.25">
      <c r="A135" s="104"/>
      <c r="B135" s="37" t="s">
        <v>3</v>
      </c>
      <c r="C135" s="38" t="s">
        <v>117</v>
      </c>
      <c r="D135" s="38" t="s">
        <v>4</v>
      </c>
      <c r="E135" s="23" t="s">
        <v>351</v>
      </c>
      <c r="F135" s="23" t="s">
        <v>91</v>
      </c>
      <c r="G135" s="23" t="s">
        <v>97</v>
      </c>
      <c r="H135" s="22">
        <f>'Лист5 (2)'!H303</f>
        <v>56.8</v>
      </c>
      <c r="I135" s="22">
        <f>'Лист5 (2)'!I303</f>
        <v>-56.8</v>
      </c>
      <c r="J135" s="22">
        <f>'Лист5 (2)'!J303</f>
        <v>0</v>
      </c>
      <c r="K135" s="22">
        <f>'Лист5 (2)'!K303</f>
        <v>0</v>
      </c>
      <c r="L135" s="22">
        <f>'Лист5 (2)'!L303</f>
        <v>0</v>
      </c>
    </row>
    <row r="136" spans="1:12" x14ac:dyDescent="0.25">
      <c r="A136" s="104"/>
      <c r="B136" s="37" t="s">
        <v>3</v>
      </c>
      <c r="C136" s="38" t="s">
        <v>117</v>
      </c>
      <c r="D136" s="38" t="s">
        <v>4</v>
      </c>
      <c r="E136" s="23" t="s">
        <v>350</v>
      </c>
      <c r="F136" s="23">
        <v>112</v>
      </c>
      <c r="G136" s="23" t="s">
        <v>92</v>
      </c>
      <c r="H136" s="22">
        <f>'Лист5 (2)'!H304</f>
        <v>0</v>
      </c>
      <c r="I136" s="22">
        <f>'Лист5 (2)'!I304</f>
        <v>92.4</v>
      </c>
      <c r="J136" s="22">
        <f>'Лист5 (2)'!J304</f>
        <v>92.4</v>
      </c>
      <c r="K136" s="22">
        <f>'Лист5 (2)'!K304</f>
        <v>0</v>
      </c>
      <c r="L136" s="22">
        <f>'Лист5 (2)'!L304</f>
        <v>92.4</v>
      </c>
    </row>
    <row r="137" spans="1:12" x14ac:dyDescent="0.25">
      <c r="A137" s="104"/>
      <c r="B137" s="37" t="s">
        <v>3</v>
      </c>
      <c r="C137" s="38" t="s">
        <v>117</v>
      </c>
      <c r="D137" s="38" t="s">
        <v>4</v>
      </c>
      <c r="E137" s="23" t="s">
        <v>351</v>
      </c>
      <c r="F137" s="23">
        <v>112</v>
      </c>
      <c r="G137" s="23" t="s">
        <v>97</v>
      </c>
      <c r="H137" s="22">
        <f>'Лист5 (2)'!H305</f>
        <v>0</v>
      </c>
      <c r="I137" s="22">
        <f>'Лист5 (2)'!I305</f>
        <v>56.8</v>
      </c>
      <c r="J137" s="22">
        <f>'Лист5 (2)'!J305</f>
        <v>56.8</v>
      </c>
      <c r="K137" s="22">
        <f>'Лист5 (2)'!K305</f>
        <v>0</v>
      </c>
      <c r="L137" s="22">
        <f>'Лист5 (2)'!L305</f>
        <v>56.8</v>
      </c>
    </row>
    <row r="138" spans="1:12" x14ac:dyDescent="0.25">
      <c r="A138" s="104"/>
      <c r="B138" s="37" t="s">
        <v>3</v>
      </c>
      <c r="C138" s="38" t="s">
        <v>117</v>
      </c>
      <c r="D138" s="38" t="s">
        <v>4</v>
      </c>
      <c r="E138" s="23" t="s">
        <v>352</v>
      </c>
      <c r="F138" s="23" t="s">
        <v>95</v>
      </c>
      <c r="G138" s="23" t="s">
        <v>240</v>
      </c>
      <c r="H138" s="22">
        <f>'Лист5 (2)'!H306</f>
        <v>550.79999999999995</v>
      </c>
      <c r="I138" s="22">
        <f>'Лист5 (2)'!I306</f>
        <v>-537</v>
      </c>
      <c r="J138" s="22">
        <f>'Лист5 (2)'!J306</f>
        <v>13.799999999999955</v>
      </c>
      <c r="K138" s="22">
        <f>'Лист5 (2)'!K306</f>
        <v>0</v>
      </c>
      <c r="L138" s="22">
        <f>'Лист5 (2)'!L306</f>
        <v>13.799999999999955</v>
      </c>
    </row>
    <row r="139" spans="1:12" x14ac:dyDescent="0.25">
      <c r="A139" s="104"/>
      <c r="B139" s="37" t="s">
        <v>3</v>
      </c>
      <c r="C139" s="38" t="s">
        <v>117</v>
      </c>
      <c r="D139" s="38" t="s">
        <v>4</v>
      </c>
      <c r="E139" s="23" t="s">
        <v>352</v>
      </c>
      <c r="F139" s="23">
        <v>350</v>
      </c>
      <c r="G139" s="23" t="s">
        <v>240</v>
      </c>
      <c r="H139" s="22">
        <f>'Лист5 (2)'!H307</f>
        <v>0</v>
      </c>
      <c r="I139" s="22">
        <f>'Лист5 (2)'!I307</f>
        <v>537</v>
      </c>
      <c r="J139" s="22">
        <f>'Лист5 (2)'!J307</f>
        <v>537</v>
      </c>
      <c r="K139" s="22">
        <f>'Лист5 (2)'!K307</f>
        <v>0</v>
      </c>
      <c r="L139" s="22">
        <f>'Лист5 (2)'!L307</f>
        <v>537</v>
      </c>
    </row>
    <row r="140" spans="1:12" x14ac:dyDescent="0.25">
      <c r="A140" s="104"/>
      <c r="B140" s="37" t="s">
        <v>3</v>
      </c>
      <c r="C140" s="38" t="s">
        <v>117</v>
      </c>
      <c r="D140" s="38" t="s">
        <v>4</v>
      </c>
      <c r="E140" s="23" t="s">
        <v>353</v>
      </c>
      <c r="F140" s="23" t="s">
        <v>95</v>
      </c>
      <c r="G140" s="23" t="s">
        <v>98</v>
      </c>
      <c r="H140" s="22">
        <f>'Лист5 (2)'!H308</f>
        <v>669</v>
      </c>
      <c r="I140" s="22">
        <f>'Лист5 (2)'!I308</f>
        <v>-669</v>
      </c>
      <c r="J140" s="22">
        <f>'Лист5 (2)'!J308</f>
        <v>0</v>
      </c>
      <c r="K140" s="22">
        <f>'Лист5 (2)'!K308</f>
        <v>0</v>
      </c>
      <c r="L140" s="22">
        <f>'Лист5 (2)'!L308</f>
        <v>0</v>
      </c>
    </row>
    <row r="141" spans="1:12" x14ac:dyDescent="0.25">
      <c r="A141" s="104"/>
      <c r="B141" s="37" t="s">
        <v>3</v>
      </c>
      <c r="C141" s="38" t="s">
        <v>117</v>
      </c>
      <c r="D141" s="38" t="s">
        <v>4</v>
      </c>
      <c r="E141" s="23" t="s">
        <v>354</v>
      </c>
      <c r="F141" s="23" t="s">
        <v>95</v>
      </c>
      <c r="G141" s="23" t="s">
        <v>99</v>
      </c>
      <c r="H141" s="22">
        <f>'Лист5 (2)'!H309</f>
        <v>484.16</v>
      </c>
      <c r="I141" s="22">
        <f>'Лист5 (2)'!I309</f>
        <v>-484.16</v>
      </c>
      <c r="J141" s="22">
        <f>'Лист5 (2)'!J309</f>
        <v>0</v>
      </c>
      <c r="K141" s="22">
        <f>'Лист5 (2)'!K309</f>
        <v>0</v>
      </c>
      <c r="L141" s="22">
        <f>'Лист5 (2)'!L309</f>
        <v>0</v>
      </c>
    </row>
    <row r="142" spans="1:12" x14ac:dyDescent="0.25">
      <c r="A142" s="30" t="s">
        <v>203</v>
      </c>
      <c r="B142" s="31"/>
      <c r="C142" s="36" t="s">
        <v>120</v>
      </c>
      <c r="D142" s="36" t="s">
        <v>6</v>
      </c>
      <c r="E142" s="36"/>
      <c r="F142" s="36"/>
      <c r="G142" s="36"/>
      <c r="H142" s="33">
        <f t="shared" ref="H142:L143" si="47">H143</f>
        <v>9.5</v>
      </c>
      <c r="I142" s="33">
        <f t="shared" si="47"/>
        <v>0</v>
      </c>
      <c r="J142" s="33">
        <f t="shared" si="47"/>
        <v>9.5</v>
      </c>
      <c r="K142" s="33">
        <f t="shared" si="47"/>
        <v>0</v>
      </c>
      <c r="L142" s="33">
        <f t="shared" si="47"/>
        <v>9.5</v>
      </c>
    </row>
    <row r="143" spans="1:12" x14ac:dyDescent="0.25">
      <c r="A143" s="30" t="s">
        <v>182</v>
      </c>
      <c r="B143" s="31"/>
      <c r="C143" s="36" t="s">
        <v>120</v>
      </c>
      <c r="D143" s="36" t="s">
        <v>4</v>
      </c>
      <c r="E143" s="36" t="s">
        <v>156</v>
      </c>
      <c r="F143" s="36"/>
      <c r="G143" s="36"/>
      <c r="H143" s="33">
        <f t="shared" si="47"/>
        <v>9.5</v>
      </c>
      <c r="I143" s="33">
        <f t="shared" si="47"/>
        <v>0</v>
      </c>
      <c r="J143" s="33">
        <f t="shared" si="47"/>
        <v>9.5</v>
      </c>
      <c r="K143" s="33">
        <f t="shared" si="47"/>
        <v>0</v>
      </c>
      <c r="L143" s="33">
        <f t="shared" si="47"/>
        <v>9.5</v>
      </c>
    </row>
    <row r="144" spans="1:12" x14ac:dyDescent="0.25">
      <c r="A144" s="41" t="s">
        <v>183</v>
      </c>
      <c r="B144" s="37" t="s">
        <v>3</v>
      </c>
      <c r="C144" s="38" t="s">
        <v>120</v>
      </c>
      <c r="D144" s="38" t="s">
        <v>4</v>
      </c>
      <c r="E144" s="23" t="s">
        <v>184</v>
      </c>
      <c r="F144" s="23" t="s">
        <v>185</v>
      </c>
      <c r="G144" s="23" t="s">
        <v>186</v>
      </c>
      <c r="H144" s="22">
        <f>'Лист5 (2)'!H324</f>
        <v>9.5</v>
      </c>
      <c r="I144" s="22">
        <f>'Лист5 (2)'!I324</f>
        <v>0</v>
      </c>
      <c r="J144" s="22">
        <f>'Лист5 (2)'!J324</f>
        <v>9.5</v>
      </c>
      <c r="K144" s="22">
        <f>'Лист5 (2)'!K324</f>
        <v>0</v>
      </c>
      <c r="L144" s="22">
        <f>'Лист5 (2)'!L324</f>
        <v>9.5</v>
      </c>
    </row>
    <row r="145" spans="1:12" ht="28.5" x14ac:dyDescent="0.25">
      <c r="A145" s="30" t="s">
        <v>204</v>
      </c>
      <c r="B145" s="31"/>
      <c r="C145" s="36" t="s">
        <v>132</v>
      </c>
      <c r="D145" s="36" t="s">
        <v>6</v>
      </c>
      <c r="E145" s="36"/>
      <c r="F145" s="36"/>
      <c r="G145" s="36"/>
      <c r="H145" s="33">
        <f>H146+H148</f>
        <v>42335.328999999998</v>
      </c>
      <c r="I145" s="33">
        <f t="shared" ref="I145" si="48">I146+I148</f>
        <v>0</v>
      </c>
      <c r="J145" s="33">
        <f>J146+J148+J150</f>
        <v>42335.328999999998</v>
      </c>
      <c r="K145" s="33">
        <f t="shared" ref="K145:L145" si="49">K146+K148+K150</f>
        <v>300</v>
      </c>
      <c r="L145" s="33">
        <f t="shared" si="49"/>
        <v>42635.328999999998</v>
      </c>
    </row>
    <row r="146" spans="1:12" x14ac:dyDescent="0.25">
      <c r="A146" s="30" t="s">
        <v>202</v>
      </c>
      <c r="B146" s="31"/>
      <c r="C146" s="36" t="s">
        <v>132</v>
      </c>
      <c r="D146" s="36" t="s">
        <v>4</v>
      </c>
      <c r="E146" s="36" t="s">
        <v>156</v>
      </c>
      <c r="F146" s="36"/>
      <c r="G146" s="36"/>
      <c r="H146" s="33">
        <f t="shared" ref="H146:L146" si="50">H147</f>
        <v>42335.328999999998</v>
      </c>
      <c r="I146" s="33">
        <f t="shared" si="50"/>
        <v>-420.2</v>
      </c>
      <c r="J146" s="33">
        <f t="shared" si="50"/>
        <v>41915.129000000001</v>
      </c>
      <c r="K146" s="33">
        <f t="shared" si="50"/>
        <v>0</v>
      </c>
      <c r="L146" s="33">
        <f t="shared" si="50"/>
        <v>41915.129000000001</v>
      </c>
    </row>
    <row r="147" spans="1:12" x14ac:dyDescent="0.25">
      <c r="A147" s="51" t="s">
        <v>416</v>
      </c>
      <c r="B147" s="37" t="s">
        <v>3</v>
      </c>
      <c r="C147" s="38" t="s">
        <v>132</v>
      </c>
      <c r="D147" s="38" t="s">
        <v>4</v>
      </c>
      <c r="E147" s="23" t="s">
        <v>187</v>
      </c>
      <c r="F147" s="23" t="s">
        <v>188</v>
      </c>
      <c r="G147" s="23" t="s">
        <v>128</v>
      </c>
      <c r="H147" s="22">
        <f>'Лист5 (2)'!H327</f>
        <v>42335.328999999998</v>
      </c>
      <c r="I147" s="22">
        <f>'Лист5 (2)'!I327</f>
        <v>-420.2</v>
      </c>
      <c r="J147" s="22">
        <f>'Лист5 (2)'!J327</f>
        <v>41915.129000000001</v>
      </c>
      <c r="K147" s="22">
        <f>'Лист5 (2)'!K327</f>
        <v>0</v>
      </c>
      <c r="L147" s="22">
        <f>'Лист5 (2)'!L327</f>
        <v>41915.129000000001</v>
      </c>
    </row>
    <row r="148" spans="1:12" x14ac:dyDescent="0.25">
      <c r="A148" s="30" t="s">
        <v>383</v>
      </c>
      <c r="B148" s="31"/>
      <c r="C148" s="36" t="s">
        <v>132</v>
      </c>
      <c r="D148" s="36" t="s">
        <v>83</v>
      </c>
      <c r="E148" s="36" t="s">
        <v>156</v>
      </c>
      <c r="F148" s="36"/>
      <c r="G148" s="36"/>
      <c r="H148" s="33">
        <f t="shared" ref="H148:L150" si="51">H149</f>
        <v>0</v>
      </c>
      <c r="I148" s="33">
        <f t="shared" si="51"/>
        <v>420.2</v>
      </c>
      <c r="J148" s="33">
        <f t="shared" si="51"/>
        <v>420.2</v>
      </c>
      <c r="K148" s="33">
        <f t="shared" si="51"/>
        <v>0</v>
      </c>
      <c r="L148" s="33">
        <f t="shared" si="51"/>
        <v>420.2</v>
      </c>
    </row>
    <row r="149" spans="1:12" x14ac:dyDescent="0.25">
      <c r="A149" s="41" t="s">
        <v>384</v>
      </c>
      <c r="B149" s="37" t="s">
        <v>3</v>
      </c>
      <c r="C149" s="38" t="s">
        <v>132</v>
      </c>
      <c r="D149" s="38" t="s">
        <v>83</v>
      </c>
      <c r="E149" s="23">
        <v>2610160062</v>
      </c>
      <c r="F149" s="23">
        <v>512</v>
      </c>
      <c r="G149" s="23" t="s">
        <v>128</v>
      </c>
      <c r="H149" s="22">
        <v>0</v>
      </c>
      <c r="I149" s="39">
        <v>420.2</v>
      </c>
      <c r="J149" s="39">
        <f>H149+I149</f>
        <v>420.2</v>
      </c>
      <c r="K149" s="39">
        <f>'Лист5 (2)'!K329</f>
        <v>0</v>
      </c>
      <c r="L149" s="39">
        <f>J149+K149</f>
        <v>420.2</v>
      </c>
    </row>
    <row r="150" spans="1:12" x14ac:dyDescent="0.25">
      <c r="A150" s="52" t="s">
        <v>464</v>
      </c>
      <c r="B150" s="31"/>
      <c r="C150" s="36" t="s">
        <v>132</v>
      </c>
      <c r="D150" s="36" t="s">
        <v>8</v>
      </c>
      <c r="E150" s="36" t="s">
        <v>156</v>
      </c>
      <c r="F150" s="36"/>
      <c r="G150" s="36"/>
      <c r="H150" s="33">
        <f t="shared" si="51"/>
        <v>0</v>
      </c>
      <c r="I150" s="33">
        <f t="shared" si="51"/>
        <v>0</v>
      </c>
      <c r="J150" s="33">
        <f t="shared" si="51"/>
        <v>0</v>
      </c>
      <c r="K150" s="33">
        <f t="shared" si="51"/>
        <v>300</v>
      </c>
      <c r="L150" s="33">
        <f t="shared" si="51"/>
        <v>300</v>
      </c>
    </row>
    <row r="151" spans="1:12" x14ac:dyDescent="0.25">
      <c r="A151" s="86" t="s">
        <v>465</v>
      </c>
      <c r="B151" s="37" t="s">
        <v>3</v>
      </c>
      <c r="C151" s="38" t="s">
        <v>132</v>
      </c>
      <c r="D151" s="38" t="s">
        <v>8</v>
      </c>
      <c r="E151" s="23">
        <v>2610160050</v>
      </c>
      <c r="F151" s="23">
        <v>540</v>
      </c>
      <c r="G151" s="23" t="s">
        <v>128</v>
      </c>
      <c r="H151" s="22">
        <v>0</v>
      </c>
      <c r="I151" s="39">
        <v>0</v>
      </c>
      <c r="J151" s="39">
        <f>H151+I151</f>
        <v>0</v>
      </c>
      <c r="K151" s="39">
        <f>'Лист5 (2)'!K331</f>
        <v>300</v>
      </c>
      <c r="L151" s="39">
        <f>J151+K151</f>
        <v>300</v>
      </c>
    </row>
    <row r="152" spans="1:12" ht="42.75" x14ac:dyDescent="0.25">
      <c r="A152" s="30" t="s">
        <v>236</v>
      </c>
      <c r="B152" s="31"/>
      <c r="C152" s="36" t="s">
        <v>4</v>
      </c>
      <c r="D152" s="36" t="s">
        <v>8</v>
      </c>
      <c r="E152" s="36"/>
      <c r="F152" s="36"/>
      <c r="G152" s="36"/>
      <c r="H152" s="33">
        <f>H153+H154+H155+H156+H157+H158+H159</f>
        <v>2158.9769999999999</v>
      </c>
      <c r="I152" s="33">
        <f t="shared" ref="I152:J152" si="52">I153+I154+I155+I156+I157+I158+I159</f>
        <v>0</v>
      </c>
      <c r="J152" s="33">
        <f t="shared" si="52"/>
        <v>2158.9769999999999</v>
      </c>
      <c r="K152" s="33">
        <f t="shared" ref="K152:L152" si="53">K153+K154+K155+K156+K157+K158+K159</f>
        <v>0</v>
      </c>
      <c r="L152" s="33">
        <f t="shared" si="53"/>
        <v>2158.9769999999999</v>
      </c>
    </row>
    <row r="153" spans="1:12" s="15" customFormat="1" x14ac:dyDescent="0.25">
      <c r="A153" s="104" t="s">
        <v>89</v>
      </c>
      <c r="B153" s="37" t="s">
        <v>90</v>
      </c>
      <c r="C153" s="38" t="s">
        <v>4</v>
      </c>
      <c r="D153" s="38" t="s">
        <v>8</v>
      </c>
      <c r="E153" s="23" t="s">
        <v>242</v>
      </c>
      <c r="F153" s="23" t="s">
        <v>85</v>
      </c>
      <c r="G153" s="23" t="s">
        <v>86</v>
      </c>
      <c r="H153" s="22">
        <f>'Лист5 (2)'!H19</f>
        <v>1421.4490000000001</v>
      </c>
      <c r="I153" s="22">
        <f>'Лист5 (2)'!I19</f>
        <v>0</v>
      </c>
      <c r="J153" s="22">
        <f>'Лист5 (2)'!J19</f>
        <v>1421.4490000000001</v>
      </c>
      <c r="K153" s="22">
        <f>'Лист5 (2)'!K19</f>
        <v>0</v>
      </c>
      <c r="L153" s="22">
        <f>'Лист5 (2)'!L19</f>
        <v>1421.4490000000001</v>
      </c>
    </row>
    <row r="154" spans="1:12" x14ac:dyDescent="0.25">
      <c r="A154" s="104"/>
      <c r="B154" s="37" t="s">
        <v>90</v>
      </c>
      <c r="C154" s="38" t="s">
        <v>4</v>
      </c>
      <c r="D154" s="38" t="s">
        <v>8</v>
      </c>
      <c r="E154" s="23" t="s">
        <v>242</v>
      </c>
      <c r="F154" s="23" t="s">
        <v>87</v>
      </c>
      <c r="G154" s="23" t="s">
        <v>88</v>
      </c>
      <c r="H154" s="22">
        <f>'Лист5 (2)'!H20</f>
        <v>429.27800000000002</v>
      </c>
      <c r="I154" s="22">
        <f>'Лист5 (2)'!I20</f>
        <v>0</v>
      </c>
      <c r="J154" s="22">
        <f>'Лист5 (2)'!J20</f>
        <v>429.27800000000002</v>
      </c>
      <c r="K154" s="22">
        <f>'Лист5 (2)'!K20</f>
        <v>0</v>
      </c>
      <c r="L154" s="22">
        <f>'Лист5 (2)'!L20</f>
        <v>429.27800000000002</v>
      </c>
    </row>
    <row r="155" spans="1:12" x14ac:dyDescent="0.25">
      <c r="A155" s="104"/>
      <c r="B155" s="37" t="s">
        <v>90</v>
      </c>
      <c r="C155" s="38" t="s">
        <v>4</v>
      </c>
      <c r="D155" s="38" t="s">
        <v>8</v>
      </c>
      <c r="E155" s="23" t="s">
        <v>243</v>
      </c>
      <c r="F155" s="23" t="s">
        <v>91</v>
      </c>
      <c r="G155" s="23" t="s">
        <v>92</v>
      </c>
      <c r="H155" s="22">
        <f>'Лист5 (2)'!H21</f>
        <v>60</v>
      </c>
      <c r="I155" s="22">
        <f>'Лист5 (2)'!I21</f>
        <v>0</v>
      </c>
      <c r="J155" s="22">
        <f>'Лист5 (2)'!J21</f>
        <v>60</v>
      </c>
      <c r="K155" s="22">
        <f>'Лист5 (2)'!K21</f>
        <v>0</v>
      </c>
      <c r="L155" s="22">
        <f>'Лист5 (2)'!L21</f>
        <v>60</v>
      </c>
    </row>
    <row r="156" spans="1:12" x14ac:dyDescent="0.25">
      <c r="A156" s="104"/>
      <c r="B156" s="37" t="s">
        <v>90</v>
      </c>
      <c r="C156" s="38" t="s">
        <v>4</v>
      </c>
      <c r="D156" s="38" t="s">
        <v>8</v>
      </c>
      <c r="E156" s="23" t="s">
        <v>244</v>
      </c>
      <c r="F156" s="23" t="s">
        <v>95</v>
      </c>
      <c r="G156" s="23" t="s">
        <v>97</v>
      </c>
      <c r="H156" s="22">
        <f>'Лист5 (2)'!H22</f>
        <v>66.515000000000001</v>
      </c>
      <c r="I156" s="22">
        <f>'Лист5 (2)'!I22</f>
        <v>0</v>
      </c>
      <c r="J156" s="22">
        <f>'Лист5 (2)'!J22</f>
        <v>66.515000000000001</v>
      </c>
      <c r="K156" s="22">
        <f>'Лист5 (2)'!K22</f>
        <v>0</v>
      </c>
      <c r="L156" s="22">
        <f>'Лист5 (2)'!L22</f>
        <v>66.515000000000001</v>
      </c>
    </row>
    <row r="157" spans="1:12" x14ac:dyDescent="0.25">
      <c r="A157" s="104"/>
      <c r="B157" s="37" t="s">
        <v>90</v>
      </c>
      <c r="C157" s="38" t="s">
        <v>4</v>
      </c>
      <c r="D157" s="38" t="s">
        <v>8</v>
      </c>
      <c r="E157" s="23" t="s">
        <v>245</v>
      </c>
      <c r="F157" s="23" t="s">
        <v>105</v>
      </c>
      <c r="G157" s="23" t="s">
        <v>239</v>
      </c>
      <c r="H157" s="22">
        <f>'Лист5 (2)'!H23</f>
        <v>0.85</v>
      </c>
      <c r="I157" s="22">
        <f>'Лист5 (2)'!I23</f>
        <v>0</v>
      </c>
      <c r="J157" s="22">
        <f>'Лист5 (2)'!J23</f>
        <v>0.85</v>
      </c>
      <c r="K157" s="22">
        <f>'Лист5 (2)'!K23</f>
        <v>0</v>
      </c>
      <c r="L157" s="22">
        <f>'Лист5 (2)'!L23</f>
        <v>0.85</v>
      </c>
    </row>
    <row r="158" spans="1:12" x14ac:dyDescent="0.25">
      <c r="A158" s="104"/>
      <c r="B158" s="37" t="s">
        <v>90</v>
      </c>
      <c r="C158" s="38" t="s">
        <v>4</v>
      </c>
      <c r="D158" s="38" t="s">
        <v>8</v>
      </c>
      <c r="E158" s="23" t="s">
        <v>246</v>
      </c>
      <c r="F158" s="23" t="s">
        <v>95</v>
      </c>
      <c r="G158" s="23" t="s">
        <v>99</v>
      </c>
      <c r="H158" s="22">
        <f>'Лист5 (2)'!H24</f>
        <v>180.88499999999999</v>
      </c>
      <c r="I158" s="22">
        <f>'Лист5 (2)'!I24</f>
        <v>-55.2</v>
      </c>
      <c r="J158" s="22">
        <f>'Лист5 (2)'!J24</f>
        <v>125.68499999999999</v>
      </c>
      <c r="K158" s="22">
        <f>'Лист5 (2)'!K24</f>
        <v>0</v>
      </c>
      <c r="L158" s="22">
        <f>'Лист5 (2)'!L24</f>
        <v>125.68499999999999</v>
      </c>
    </row>
    <row r="159" spans="1:12" x14ac:dyDescent="0.25">
      <c r="A159" s="41"/>
      <c r="B159" s="37" t="s">
        <v>90</v>
      </c>
      <c r="C159" s="38" t="s">
        <v>4</v>
      </c>
      <c r="D159" s="38" t="s">
        <v>8</v>
      </c>
      <c r="E159" s="23">
        <v>9983421203</v>
      </c>
      <c r="F159" s="23" t="s">
        <v>95</v>
      </c>
      <c r="G159" s="23">
        <v>343</v>
      </c>
      <c r="H159" s="22">
        <f>'Лист5 (2)'!H25</f>
        <v>0</v>
      </c>
      <c r="I159" s="22">
        <f>'Лист5 (2)'!I25</f>
        <v>55.2</v>
      </c>
      <c r="J159" s="22">
        <f>'Лист5 (2)'!J25</f>
        <v>55.2</v>
      </c>
      <c r="K159" s="22">
        <f>'Лист5 (2)'!K25</f>
        <v>0</v>
      </c>
      <c r="L159" s="22">
        <f>'Лист5 (2)'!L25</f>
        <v>55.2</v>
      </c>
    </row>
    <row r="160" spans="1:12" ht="28.5" x14ac:dyDescent="0.25">
      <c r="A160" s="30" t="s">
        <v>234</v>
      </c>
      <c r="B160" s="31"/>
      <c r="C160" s="36" t="s">
        <v>4</v>
      </c>
      <c r="D160" s="36" t="s">
        <v>112</v>
      </c>
      <c r="E160" s="36"/>
      <c r="F160" s="36"/>
      <c r="G160" s="36"/>
      <c r="H160" s="33">
        <f>H161+H166</f>
        <v>786.66399999999999</v>
      </c>
      <c r="I160" s="33">
        <f t="shared" ref="I160:J160" si="54">I161+I166</f>
        <v>0</v>
      </c>
      <c r="J160" s="33">
        <f t="shared" si="54"/>
        <v>786.66399999999999</v>
      </c>
      <c r="K160" s="33">
        <f t="shared" ref="K160:L160" si="55">K161+K166</f>
        <v>0</v>
      </c>
      <c r="L160" s="33">
        <f t="shared" si="55"/>
        <v>786.66399999999999</v>
      </c>
    </row>
    <row r="161" spans="1:12" x14ac:dyDescent="0.25">
      <c r="A161" s="30" t="s">
        <v>114</v>
      </c>
      <c r="B161" s="31"/>
      <c r="C161" s="36" t="s">
        <v>4</v>
      </c>
      <c r="D161" s="36" t="s">
        <v>112</v>
      </c>
      <c r="E161" s="36"/>
      <c r="F161" s="36"/>
      <c r="G161" s="36"/>
      <c r="H161" s="33">
        <f>H162+H163+H164+H165</f>
        <v>113.28</v>
      </c>
      <c r="I161" s="33">
        <f t="shared" ref="I161:J161" si="56">I162+I163+I164+I165</f>
        <v>0</v>
      </c>
      <c r="J161" s="33">
        <f t="shared" si="56"/>
        <v>113.28</v>
      </c>
      <c r="K161" s="33">
        <f t="shared" ref="K161:L161" si="57">K162+K163+K164+K165</f>
        <v>0</v>
      </c>
      <c r="L161" s="33">
        <f t="shared" si="57"/>
        <v>113.28</v>
      </c>
    </row>
    <row r="162" spans="1:12" x14ac:dyDescent="0.25">
      <c r="A162" s="104" t="s">
        <v>114</v>
      </c>
      <c r="B162" s="37" t="s">
        <v>115</v>
      </c>
      <c r="C162" s="38" t="s">
        <v>4</v>
      </c>
      <c r="D162" s="38" t="s">
        <v>112</v>
      </c>
      <c r="E162" s="23" t="s">
        <v>248</v>
      </c>
      <c r="F162" s="23" t="s">
        <v>93</v>
      </c>
      <c r="G162" s="23" t="s">
        <v>94</v>
      </c>
      <c r="H162" s="22">
        <f>'Лист5 (2)'!H66</f>
        <v>8.2799999999999994</v>
      </c>
      <c r="I162" s="22">
        <f>'Лист5 (2)'!I66</f>
        <v>0</v>
      </c>
      <c r="J162" s="22">
        <f>'Лист5 (2)'!J66</f>
        <v>8.2799999999999994</v>
      </c>
      <c r="K162" s="22">
        <f>'Лист5 (2)'!K66</f>
        <v>0</v>
      </c>
      <c r="L162" s="22">
        <f>'Лист5 (2)'!L66</f>
        <v>8.2799999999999994</v>
      </c>
    </row>
    <row r="163" spans="1:12" x14ac:dyDescent="0.25">
      <c r="A163" s="104"/>
      <c r="B163" s="37" t="s">
        <v>115</v>
      </c>
      <c r="C163" s="38" t="s">
        <v>4</v>
      </c>
      <c r="D163" s="38" t="s">
        <v>112</v>
      </c>
      <c r="E163" s="23" t="s">
        <v>249</v>
      </c>
      <c r="F163" s="23" t="s">
        <v>95</v>
      </c>
      <c r="G163" s="23" t="s">
        <v>97</v>
      </c>
      <c r="H163" s="22">
        <f>'Лист5 (2)'!H67</f>
        <v>42.2</v>
      </c>
      <c r="I163" s="22">
        <f>'Лист5 (2)'!I67</f>
        <v>0</v>
      </c>
      <c r="J163" s="22">
        <f>'Лист5 (2)'!J67</f>
        <v>42.2</v>
      </c>
      <c r="K163" s="22">
        <f>'Лист5 (2)'!K67</f>
        <v>0</v>
      </c>
      <c r="L163" s="22">
        <f>'Лист5 (2)'!L67</f>
        <v>42.2</v>
      </c>
    </row>
    <row r="164" spans="1:12" x14ac:dyDescent="0.25">
      <c r="A164" s="104"/>
      <c r="B164" s="37" t="s">
        <v>115</v>
      </c>
      <c r="C164" s="38" t="s">
        <v>4</v>
      </c>
      <c r="D164" s="38" t="s">
        <v>112</v>
      </c>
      <c r="E164" s="23" t="s">
        <v>250</v>
      </c>
      <c r="F164" s="23" t="s">
        <v>95</v>
      </c>
      <c r="G164" s="23" t="s">
        <v>240</v>
      </c>
      <c r="H164" s="22">
        <f>'Лист5 (2)'!H68</f>
        <v>3</v>
      </c>
      <c r="I164" s="22">
        <f>'Лист5 (2)'!I68</f>
        <v>0</v>
      </c>
      <c r="J164" s="22">
        <f>'Лист5 (2)'!J68</f>
        <v>3</v>
      </c>
      <c r="K164" s="22">
        <f>'Лист5 (2)'!K68</f>
        <v>0</v>
      </c>
      <c r="L164" s="22">
        <f>'Лист5 (2)'!L68</f>
        <v>3</v>
      </c>
    </row>
    <row r="165" spans="1:12" x14ac:dyDescent="0.25">
      <c r="A165" s="104"/>
      <c r="B165" s="37" t="s">
        <v>115</v>
      </c>
      <c r="C165" s="38" t="s">
        <v>4</v>
      </c>
      <c r="D165" s="38" t="s">
        <v>112</v>
      </c>
      <c r="E165" s="23" t="s">
        <v>251</v>
      </c>
      <c r="F165" s="23" t="s">
        <v>95</v>
      </c>
      <c r="G165" s="23" t="s">
        <v>99</v>
      </c>
      <c r="H165" s="22">
        <f>'Лист5 (2)'!H69</f>
        <v>59.8</v>
      </c>
      <c r="I165" s="22">
        <f>'Лист5 (2)'!I69</f>
        <v>0</v>
      </c>
      <c r="J165" s="22">
        <f>'Лист5 (2)'!J69</f>
        <v>59.8</v>
      </c>
      <c r="K165" s="22">
        <f>'Лист5 (2)'!K69</f>
        <v>0</v>
      </c>
      <c r="L165" s="22">
        <f>'Лист5 (2)'!L69</f>
        <v>59.8</v>
      </c>
    </row>
    <row r="166" spans="1:12" x14ac:dyDescent="0.25">
      <c r="A166" s="30" t="s">
        <v>116</v>
      </c>
      <c r="B166" s="31"/>
      <c r="C166" s="36" t="s">
        <v>4</v>
      </c>
      <c r="D166" s="36" t="s">
        <v>112</v>
      </c>
      <c r="E166" s="36"/>
      <c r="F166" s="36"/>
      <c r="G166" s="36"/>
      <c r="H166" s="33">
        <f>H167+H168</f>
        <v>673.38400000000001</v>
      </c>
      <c r="I166" s="33">
        <f>I167+I168</f>
        <v>0</v>
      </c>
      <c r="J166" s="33">
        <f>J167+J168</f>
        <v>673.38400000000001</v>
      </c>
      <c r="K166" s="33">
        <f>K167+K168</f>
        <v>0</v>
      </c>
      <c r="L166" s="33">
        <f>L167+L168</f>
        <v>673.38400000000001</v>
      </c>
    </row>
    <row r="167" spans="1:12" x14ac:dyDescent="0.25">
      <c r="A167" s="104" t="s">
        <v>116</v>
      </c>
      <c r="B167" s="37" t="s">
        <v>115</v>
      </c>
      <c r="C167" s="38" t="s">
        <v>4</v>
      </c>
      <c r="D167" s="38" t="s">
        <v>112</v>
      </c>
      <c r="E167" s="23" t="s">
        <v>247</v>
      </c>
      <c r="F167" s="23" t="s">
        <v>85</v>
      </c>
      <c r="G167" s="23" t="s">
        <v>86</v>
      </c>
      <c r="H167" s="22">
        <f>'Лист5 (2)'!H71</f>
        <v>517.19200000000001</v>
      </c>
      <c r="I167" s="22">
        <f>'Лист5 (2)'!I71</f>
        <v>0</v>
      </c>
      <c r="J167" s="22">
        <f>'Лист5 (2)'!J71</f>
        <v>517.19200000000001</v>
      </c>
      <c r="K167" s="22">
        <f>'Лист5 (2)'!K71</f>
        <v>0</v>
      </c>
      <c r="L167" s="22">
        <f>'Лист5 (2)'!L71</f>
        <v>517.19200000000001</v>
      </c>
    </row>
    <row r="168" spans="1:12" x14ac:dyDescent="0.25">
      <c r="A168" s="104"/>
      <c r="B168" s="37" t="s">
        <v>115</v>
      </c>
      <c r="C168" s="38" t="s">
        <v>4</v>
      </c>
      <c r="D168" s="38" t="s">
        <v>112</v>
      </c>
      <c r="E168" s="23" t="s">
        <v>247</v>
      </c>
      <c r="F168" s="23" t="s">
        <v>87</v>
      </c>
      <c r="G168" s="23" t="s">
        <v>88</v>
      </c>
      <c r="H168" s="22">
        <f>'Лист5 (2)'!H72</f>
        <v>156.19200000000001</v>
      </c>
      <c r="I168" s="22">
        <f>'Лист5 (2)'!I72</f>
        <v>0</v>
      </c>
      <c r="J168" s="22">
        <f>'Лист5 (2)'!J72</f>
        <v>156.19200000000001</v>
      </c>
      <c r="K168" s="22">
        <f>'Лист5 (2)'!K72</f>
        <v>0</v>
      </c>
      <c r="L168" s="22">
        <f>'Лист5 (2)'!L72</f>
        <v>156.19200000000001</v>
      </c>
    </row>
    <row r="169" spans="1:12" x14ac:dyDescent="0.25">
      <c r="A169" s="30" t="s">
        <v>232</v>
      </c>
      <c r="B169" s="31"/>
      <c r="C169" s="36" t="s">
        <v>4</v>
      </c>
      <c r="D169" s="36" t="s">
        <v>120</v>
      </c>
      <c r="E169" s="36"/>
      <c r="F169" s="36"/>
      <c r="G169" s="36"/>
      <c r="H169" s="33">
        <f>H170</f>
        <v>10992.244000000001</v>
      </c>
      <c r="I169" s="33">
        <f t="shared" ref="I169:L169" si="58">I170</f>
        <v>0</v>
      </c>
      <c r="J169" s="33">
        <f t="shared" si="58"/>
        <v>10992.244000000001</v>
      </c>
      <c r="K169" s="33">
        <f t="shared" si="58"/>
        <v>31.213999999999999</v>
      </c>
      <c r="L169" s="33">
        <f t="shared" si="58"/>
        <v>11023.458000000001</v>
      </c>
    </row>
    <row r="170" spans="1:12" x14ac:dyDescent="0.25">
      <c r="A170" s="30" t="s">
        <v>122</v>
      </c>
      <c r="B170" s="31"/>
      <c r="C170" s="36" t="s">
        <v>4</v>
      </c>
      <c r="D170" s="36" t="s">
        <v>120</v>
      </c>
      <c r="E170" s="36"/>
      <c r="F170" s="36"/>
      <c r="G170" s="36"/>
      <c r="H170" s="33">
        <f>H171+H172+H173+H174+H175+H176+H177</f>
        <v>10992.244000000001</v>
      </c>
      <c r="I170" s="33">
        <f t="shared" ref="I170:J170" si="59">I171+I172+I173+I174+I175+I176+I177</f>
        <v>0</v>
      </c>
      <c r="J170" s="33">
        <f t="shared" si="59"/>
        <v>10992.244000000001</v>
      </c>
      <c r="K170" s="33">
        <f t="shared" ref="K170:L170" si="60">K171+K172+K173+K174+K175+K176+K177</f>
        <v>31.213999999999999</v>
      </c>
      <c r="L170" s="33">
        <f t="shared" si="60"/>
        <v>11023.458000000001</v>
      </c>
    </row>
    <row r="171" spans="1:12" x14ac:dyDescent="0.25">
      <c r="A171" s="104" t="s">
        <v>122</v>
      </c>
      <c r="B171" s="42" t="s">
        <v>123</v>
      </c>
      <c r="C171" s="38" t="s">
        <v>4</v>
      </c>
      <c r="D171" s="38" t="s">
        <v>120</v>
      </c>
      <c r="E171" s="23" t="s">
        <v>252</v>
      </c>
      <c r="F171" s="23" t="s">
        <v>124</v>
      </c>
      <c r="G171" s="23" t="s">
        <v>86</v>
      </c>
      <c r="H171" s="22">
        <f>'Лист5 (2)'!H87</f>
        <v>7560.7560000000003</v>
      </c>
      <c r="I171" s="22">
        <f>'Лист5 (2)'!I87</f>
        <v>0</v>
      </c>
      <c r="J171" s="22">
        <f>'Лист5 (2)'!J87</f>
        <v>7560.7560000000003</v>
      </c>
      <c r="K171" s="22">
        <f>'Лист5 (2)'!K87</f>
        <v>0</v>
      </c>
      <c r="L171" s="22">
        <f>'Лист5 (2)'!L87</f>
        <v>7560.7560000000003</v>
      </c>
    </row>
    <row r="172" spans="1:12" x14ac:dyDescent="0.25">
      <c r="A172" s="104"/>
      <c r="B172" s="42" t="s">
        <v>123</v>
      </c>
      <c r="C172" s="38" t="s">
        <v>4</v>
      </c>
      <c r="D172" s="38" t="s">
        <v>120</v>
      </c>
      <c r="E172" s="23" t="s">
        <v>252</v>
      </c>
      <c r="F172" s="23" t="s">
        <v>125</v>
      </c>
      <c r="G172" s="23" t="s">
        <v>88</v>
      </c>
      <c r="H172" s="22">
        <f>'Лист5 (2)'!H88</f>
        <v>2283.348</v>
      </c>
      <c r="I172" s="22">
        <f>'Лист5 (2)'!I88</f>
        <v>0</v>
      </c>
      <c r="J172" s="22">
        <f>'Лист5 (2)'!J88</f>
        <v>2283.348</v>
      </c>
      <c r="K172" s="22">
        <f>'Лист5 (2)'!K88</f>
        <v>0</v>
      </c>
      <c r="L172" s="22">
        <f>'Лист5 (2)'!L88</f>
        <v>2283.348</v>
      </c>
    </row>
    <row r="173" spans="1:12" x14ac:dyDescent="0.25">
      <c r="A173" s="104"/>
      <c r="B173" s="42" t="s">
        <v>123</v>
      </c>
      <c r="C173" s="38" t="s">
        <v>4</v>
      </c>
      <c r="D173" s="38" t="s">
        <v>120</v>
      </c>
      <c r="E173" s="23" t="s">
        <v>253</v>
      </c>
      <c r="F173" s="23" t="s">
        <v>93</v>
      </c>
      <c r="G173" s="23" t="s">
        <v>94</v>
      </c>
      <c r="H173" s="22">
        <f>'Лист5 (2)'!H89</f>
        <v>22.08</v>
      </c>
      <c r="I173" s="22">
        <f>'Лист5 (2)'!I89</f>
        <v>0</v>
      </c>
      <c r="J173" s="22">
        <f>'Лист5 (2)'!J89</f>
        <v>22.08</v>
      </c>
      <c r="K173" s="22">
        <f>'Лист5 (2)'!K89</f>
        <v>0</v>
      </c>
      <c r="L173" s="22">
        <f>'Лист5 (2)'!L89</f>
        <v>22.08</v>
      </c>
    </row>
    <row r="174" spans="1:12" x14ac:dyDescent="0.25">
      <c r="A174" s="104"/>
      <c r="B174" s="42" t="s">
        <v>123</v>
      </c>
      <c r="C174" s="38" t="s">
        <v>4</v>
      </c>
      <c r="D174" s="38" t="s">
        <v>120</v>
      </c>
      <c r="E174" s="23" t="s">
        <v>254</v>
      </c>
      <c r="F174" s="23" t="s">
        <v>95</v>
      </c>
      <c r="G174" s="23" t="s">
        <v>102</v>
      </c>
      <c r="H174" s="22">
        <f>'Лист5 (2)'!H90</f>
        <v>255.7</v>
      </c>
      <c r="I174" s="22">
        <f>'Лист5 (2)'!I90</f>
        <v>0</v>
      </c>
      <c r="J174" s="22">
        <f>'Лист5 (2)'!J90</f>
        <v>255.7</v>
      </c>
      <c r="K174" s="22">
        <f>'Лист5 (2)'!K90</f>
        <v>0</v>
      </c>
      <c r="L174" s="22">
        <f>'Лист5 (2)'!L90</f>
        <v>255.7</v>
      </c>
    </row>
    <row r="175" spans="1:12" x14ac:dyDescent="0.25">
      <c r="A175" s="104"/>
      <c r="B175" s="42" t="s">
        <v>123</v>
      </c>
      <c r="C175" s="38" t="s">
        <v>4</v>
      </c>
      <c r="D175" s="38" t="s">
        <v>120</v>
      </c>
      <c r="E175" s="23" t="s">
        <v>255</v>
      </c>
      <c r="F175" s="23" t="s">
        <v>95</v>
      </c>
      <c r="G175" s="23" t="s">
        <v>97</v>
      </c>
      <c r="H175" s="22">
        <f>'Лист5 (2)'!H91</f>
        <v>42.2</v>
      </c>
      <c r="I175" s="22">
        <f>'Лист5 (2)'!I91</f>
        <v>0</v>
      </c>
      <c r="J175" s="22">
        <f>'Лист5 (2)'!J91</f>
        <v>42.2</v>
      </c>
      <c r="K175" s="22">
        <f>'Лист5 (2)'!K91</f>
        <v>0</v>
      </c>
      <c r="L175" s="22">
        <f>'Лист5 (2)'!L91</f>
        <v>42.2</v>
      </c>
    </row>
    <row r="176" spans="1:12" x14ac:dyDescent="0.25">
      <c r="A176" s="104"/>
      <c r="B176" s="42" t="s">
        <v>123</v>
      </c>
      <c r="C176" s="38" t="s">
        <v>4</v>
      </c>
      <c r="D176" s="38" t="s">
        <v>120</v>
      </c>
      <c r="E176" s="23" t="s">
        <v>256</v>
      </c>
      <c r="F176" s="23" t="s">
        <v>95</v>
      </c>
      <c r="G176" s="23" t="s">
        <v>98</v>
      </c>
      <c r="H176" s="22">
        <f>'Лист5 (2)'!H92</f>
        <v>677.5</v>
      </c>
      <c r="I176" s="22">
        <f>'Лист5 (2)'!I92</f>
        <v>0</v>
      </c>
      <c r="J176" s="22">
        <f>'Лист5 (2)'!J92</f>
        <v>677.5</v>
      </c>
      <c r="K176" s="22">
        <f>'Лист5 (2)'!K92</f>
        <v>0</v>
      </c>
      <c r="L176" s="22">
        <f>'Лист5 (2)'!L92</f>
        <v>677.5</v>
      </c>
    </row>
    <row r="177" spans="1:12" x14ac:dyDescent="0.25">
      <c r="A177" s="104"/>
      <c r="B177" s="42" t="s">
        <v>123</v>
      </c>
      <c r="C177" s="38" t="s">
        <v>4</v>
      </c>
      <c r="D177" s="38" t="s">
        <v>120</v>
      </c>
      <c r="E177" s="23" t="s">
        <v>257</v>
      </c>
      <c r="F177" s="23" t="s">
        <v>95</v>
      </c>
      <c r="G177" s="23" t="s">
        <v>99</v>
      </c>
      <c r="H177" s="22">
        <f>'Лист5 (2)'!H93</f>
        <v>150.66</v>
      </c>
      <c r="I177" s="22">
        <f>'Лист5 (2)'!I93</f>
        <v>0</v>
      </c>
      <c r="J177" s="22">
        <f>'Лист5 (2)'!J93</f>
        <v>150.66</v>
      </c>
      <c r="K177" s="22">
        <f>'Лист5 (2)'!K93</f>
        <v>31.213999999999999</v>
      </c>
      <c r="L177" s="22">
        <f>'Лист5 (2)'!L93</f>
        <v>181.874</v>
      </c>
    </row>
    <row r="178" spans="1:12" x14ac:dyDescent="0.25">
      <c r="A178" s="30" t="s">
        <v>214</v>
      </c>
      <c r="B178" s="31"/>
      <c r="C178" s="36" t="s">
        <v>111</v>
      </c>
      <c r="D178" s="36" t="s">
        <v>130</v>
      </c>
      <c r="E178" s="36"/>
      <c r="F178" s="36"/>
      <c r="G178" s="36"/>
      <c r="H178" s="33">
        <f>H179</f>
        <v>5730.3009999999995</v>
      </c>
      <c r="I178" s="33">
        <f t="shared" ref="I178:L178" si="61">I179</f>
        <v>60.2</v>
      </c>
      <c r="J178" s="33">
        <f t="shared" si="61"/>
        <v>5790.5009999999993</v>
      </c>
      <c r="K178" s="33">
        <f t="shared" si="61"/>
        <v>99.888000000000005</v>
      </c>
      <c r="L178" s="33">
        <f t="shared" si="61"/>
        <v>5890.3889999999992</v>
      </c>
    </row>
    <row r="179" spans="1:12" x14ac:dyDescent="0.25">
      <c r="A179" s="30" t="s">
        <v>152</v>
      </c>
      <c r="B179" s="31"/>
      <c r="C179" s="36" t="s">
        <v>111</v>
      </c>
      <c r="D179" s="36" t="s">
        <v>130</v>
      </c>
      <c r="E179" s="36"/>
      <c r="F179" s="36"/>
      <c r="G179" s="36"/>
      <c r="H179" s="33">
        <f>H180+H181+H182+H183+H184+H185</f>
        <v>5730.3009999999995</v>
      </c>
      <c r="I179" s="33">
        <f t="shared" ref="I179" si="62">I180+I181+I182+I183+I184+I185</f>
        <v>60.2</v>
      </c>
      <c r="J179" s="33">
        <f>J180+J181+J182+J183+J184+J185+J186</f>
        <v>5790.5009999999993</v>
      </c>
      <c r="K179" s="33">
        <f t="shared" ref="K179:L179" si="63">K180+K181+K182+K183+K184+K185+K186</f>
        <v>99.888000000000005</v>
      </c>
      <c r="L179" s="33">
        <f t="shared" si="63"/>
        <v>5890.3889999999992</v>
      </c>
    </row>
    <row r="180" spans="1:12" x14ac:dyDescent="0.25">
      <c r="A180" s="104" t="s">
        <v>152</v>
      </c>
      <c r="B180" s="37" t="s">
        <v>153</v>
      </c>
      <c r="C180" s="38" t="s">
        <v>111</v>
      </c>
      <c r="D180" s="38" t="s">
        <v>130</v>
      </c>
      <c r="E180" s="23" t="s">
        <v>258</v>
      </c>
      <c r="F180" s="23" t="s">
        <v>124</v>
      </c>
      <c r="G180" s="23" t="s">
        <v>86</v>
      </c>
      <c r="H180" s="22">
        <f>'Лист5 (2)'!H209</f>
        <v>4279.5339999999997</v>
      </c>
      <c r="I180" s="22">
        <f>'Лист5 (2)'!I209</f>
        <v>0</v>
      </c>
      <c r="J180" s="22">
        <f>'Лист5 (2)'!J209</f>
        <v>4279.5339999999997</v>
      </c>
      <c r="K180" s="22">
        <f>'Лист5 (2)'!K209</f>
        <v>0</v>
      </c>
      <c r="L180" s="22">
        <f>'Лист5 (2)'!L209</f>
        <v>4279.5339999999997</v>
      </c>
    </row>
    <row r="181" spans="1:12" x14ac:dyDescent="0.25">
      <c r="A181" s="104"/>
      <c r="B181" s="37" t="s">
        <v>153</v>
      </c>
      <c r="C181" s="38" t="s">
        <v>111</v>
      </c>
      <c r="D181" s="38" t="s">
        <v>130</v>
      </c>
      <c r="E181" s="23" t="s">
        <v>258</v>
      </c>
      <c r="F181" s="23" t="s">
        <v>125</v>
      </c>
      <c r="G181" s="23" t="s">
        <v>88</v>
      </c>
      <c r="H181" s="22">
        <f>'Лист5 (2)'!H210</f>
        <v>1292.4190000000001</v>
      </c>
      <c r="I181" s="22">
        <f>'Лист5 (2)'!I210</f>
        <v>0</v>
      </c>
      <c r="J181" s="22">
        <f>'Лист5 (2)'!J210</f>
        <v>1292.4190000000001</v>
      </c>
      <c r="K181" s="22">
        <f>'Лист5 (2)'!K210</f>
        <v>0</v>
      </c>
      <c r="L181" s="22">
        <f>'Лист5 (2)'!L210</f>
        <v>1292.4190000000001</v>
      </c>
    </row>
    <row r="182" spans="1:12" x14ac:dyDescent="0.25">
      <c r="A182" s="104"/>
      <c r="B182" s="37" t="s">
        <v>153</v>
      </c>
      <c r="C182" s="38" t="s">
        <v>111</v>
      </c>
      <c r="D182" s="38" t="s">
        <v>130</v>
      </c>
      <c r="E182" s="23" t="s">
        <v>259</v>
      </c>
      <c r="F182" s="23" t="s">
        <v>143</v>
      </c>
      <c r="G182" s="23" t="s">
        <v>92</v>
      </c>
      <c r="H182" s="22">
        <f>'Лист5 (2)'!H211</f>
        <v>52.667999999999999</v>
      </c>
      <c r="I182" s="22">
        <f>'Лист5 (2)'!I211</f>
        <v>0</v>
      </c>
      <c r="J182" s="22">
        <f>'Лист5 (2)'!J211</f>
        <v>52.667999999999999</v>
      </c>
      <c r="K182" s="22">
        <f>'Лист5 (2)'!K211</f>
        <v>0</v>
      </c>
      <c r="L182" s="22">
        <f>'Лист5 (2)'!L211</f>
        <v>52.667999999999999</v>
      </c>
    </row>
    <row r="183" spans="1:12" x14ac:dyDescent="0.25">
      <c r="A183" s="104"/>
      <c r="B183" s="37" t="s">
        <v>153</v>
      </c>
      <c r="C183" s="38" t="s">
        <v>111</v>
      </c>
      <c r="D183" s="38" t="s">
        <v>130</v>
      </c>
      <c r="E183" s="23" t="s">
        <v>260</v>
      </c>
      <c r="F183" s="23" t="s">
        <v>93</v>
      </c>
      <c r="G183" s="23" t="s">
        <v>94</v>
      </c>
      <c r="H183" s="22">
        <f>'Лист5 (2)'!H212</f>
        <v>24.96</v>
      </c>
      <c r="I183" s="22">
        <f>'Лист5 (2)'!I212</f>
        <v>0</v>
      </c>
      <c r="J183" s="22">
        <f>'Лист5 (2)'!J212</f>
        <v>24.96</v>
      </c>
      <c r="K183" s="22">
        <f>'Лист5 (2)'!K212</f>
        <v>0</v>
      </c>
      <c r="L183" s="22">
        <f>'Лист5 (2)'!L212</f>
        <v>24.96</v>
      </c>
    </row>
    <row r="184" spans="1:12" x14ac:dyDescent="0.25">
      <c r="A184" s="104"/>
      <c r="B184" s="37" t="s">
        <v>153</v>
      </c>
      <c r="C184" s="38" t="s">
        <v>111</v>
      </c>
      <c r="D184" s="38" t="s">
        <v>130</v>
      </c>
      <c r="E184" s="23" t="s">
        <v>261</v>
      </c>
      <c r="F184" s="23" t="s">
        <v>95</v>
      </c>
      <c r="G184" s="23" t="s">
        <v>97</v>
      </c>
      <c r="H184" s="22">
        <f>'Лист5 (2)'!H213</f>
        <v>42.2</v>
      </c>
      <c r="I184" s="22">
        <f>'Лист5 (2)'!I213</f>
        <v>0</v>
      </c>
      <c r="J184" s="22">
        <f>'Лист5 (2)'!J213</f>
        <v>42.2</v>
      </c>
      <c r="K184" s="22">
        <f>'Лист5 (2)'!K213</f>
        <v>0</v>
      </c>
      <c r="L184" s="22">
        <f>'Лист5 (2)'!L213</f>
        <v>42.2</v>
      </c>
    </row>
    <row r="185" spans="1:12" x14ac:dyDescent="0.25">
      <c r="A185" s="104"/>
      <c r="B185" s="37" t="s">
        <v>153</v>
      </c>
      <c r="C185" s="38" t="s">
        <v>111</v>
      </c>
      <c r="D185" s="38" t="s">
        <v>130</v>
      </c>
      <c r="E185" s="23" t="s">
        <v>262</v>
      </c>
      <c r="F185" s="23" t="s">
        <v>95</v>
      </c>
      <c r="G185" s="23" t="s">
        <v>99</v>
      </c>
      <c r="H185" s="22">
        <f>'Лист5 (2)'!H214</f>
        <v>38.520000000000003</v>
      </c>
      <c r="I185" s="22">
        <f>'Лист5 (2)'!I214</f>
        <v>60.2</v>
      </c>
      <c r="J185" s="22">
        <f>'Лист5 (2)'!J214</f>
        <v>98.72</v>
      </c>
      <c r="K185" s="22">
        <f>'Лист5 (2)'!K214</f>
        <v>0</v>
      </c>
      <c r="L185" s="22">
        <f>'Лист5 (2)'!L214</f>
        <v>98.72</v>
      </c>
    </row>
    <row r="186" spans="1:12" x14ac:dyDescent="0.25">
      <c r="A186" s="82"/>
      <c r="B186" s="37" t="s">
        <v>153</v>
      </c>
      <c r="C186" s="38" t="s">
        <v>111</v>
      </c>
      <c r="D186" s="38" t="s">
        <v>130</v>
      </c>
      <c r="E186" s="23">
        <v>9983470043</v>
      </c>
      <c r="F186" s="23" t="s">
        <v>95</v>
      </c>
      <c r="G186" s="23">
        <v>343</v>
      </c>
      <c r="H186" s="22">
        <f>'Лист5 (2)'!H215</f>
        <v>0</v>
      </c>
      <c r="I186" s="22">
        <f>'Лист5 (2)'!I215</f>
        <v>0</v>
      </c>
      <c r="J186" s="22">
        <f>'Лист5 (2)'!J215</f>
        <v>0</v>
      </c>
      <c r="K186" s="22">
        <f>'Лист5 (2)'!K215</f>
        <v>99.888000000000005</v>
      </c>
      <c r="L186" s="22">
        <f>'Лист5 (2)'!L215</f>
        <v>99.888000000000005</v>
      </c>
    </row>
    <row r="187" spans="1:12" x14ac:dyDescent="0.25">
      <c r="A187" s="30" t="s">
        <v>205</v>
      </c>
      <c r="B187" s="31"/>
      <c r="C187" s="36" t="s">
        <v>179</v>
      </c>
      <c r="D187" s="36" t="s">
        <v>6</v>
      </c>
      <c r="E187" s="36"/>
      <c r="F187" s="36"/>
      <c r="G187" s="36"/>
      <c r="H187" s="33">
        <f>H188</f>
        <v>2450.2758599999997</v>
      </c>
      <c r="I187" s="33">
        <f>I188</f>
        <v>104.744</v>
      </c>
      <c r="J187" s="33">
        <f>J188</f>
        <v>2555.0198599999999</v>
      </c>
      <c r="K187" s="33">
        <f>K188</f>
        <v>171.84</v>
      </c>
      <c r="L187" s="33">
        <f>L188</f>
        <v>2726.8598600000005</v>
      </c>
    </row>
    <row r="188" spans="1:12" x14ac:dyDescent="0.25">
      <c r="A188" s="30" t="s">
        <v>206</v>
      </c>
      <c r="B188" s="31"/>
      <c r="C188" s="36" t="s">
        <v>179</v>
      </c>
      <c r="D188" s="36" t="s">
        <v>83</v>
      </c>
      <c r="E188" s="36" t="s">
        <v>156</v>
      </c>
      <c r="F188" s="36"/>
      <c r="G188" s="36"/>
      <c r="H188" s="33">
        <f>H189+H190+H191+H192+H193+H194+H198+H195</f>
        <v>2450.2758599999997</v>
      </c>
      <c r="I188" s="33">
        <f>I189+I190+I191+I192+I193+I194+I198+I195</f>
        <v>104.744</v>
      </c>
      <c r="J188" s="33">
        <f>J189+J190+J191+J192+J193+J194+J198+J195+J197+J196</f>
        <v>2555.0198599999999</v>
      </c>
      <c r="K188" s="33">
        <f t="shared" ref="K188:L188" si="64">K189+K190+K191+K192+K193+K194+K198+K195+K197+K196</f>
        <v>171.84</v>
      </c>
      <c r="L188" s="33">
        <f t="shared" si="64"/>
        <v>2726.8598600000005</v>
      </c>
    </row>
    <row r="189" spans="1:12" x14ac:dyDescent="0.25">
      <c r="A189" s="104" t="s">
        <v>180</v>
      </c>
      <c r="B189" s="37" t="s">
        <v>181</v>
      </c>
      <c r="C189" s="38" t="s">
        <v>179</v>
      </c>
      <c r="D189" s="38" t="s">
        <v>83</v>
      </c>
      <c r="E189" s="23" t="s">
        <v>263</v>
      </c>
      <c r="F189" s="23" t="s">
        <v>124</v>
      </c>
      <c r="G189" s="23" t="s">
        <v>86</v>
      </c>
      <c r="H189" s="22">
        <f>'Лист5 (2)'!H312</f>
        <v>1487.278</v>
      </c>
      <c r="I189" s="22">
        <f>'Лист5 (2)'!I312</f>
        <v>0</v>
      </c>
      <c r="J189" s="22">
        <f>'Лист5 (2)'!J312</f>
        <v>1487.278</v>
      </c>
      <c r="K189" s="22">
        <f>'Лист5 (2)'!K312</f>
        <v>0</v>
      </c>
      <c r="L189" s="22">
        <f>'Лист5 (2)'!L312</f>
        <v>1487.278</v>
      </c>
    </row>
    <row r="190" spans="1:12" x14ac:dyDescent="0.25">
      <c r="A190" s="104"/>
      <c r="B190" s="37" t="s">
        <v>181</v>
      </c>
      <c r="C190" s="38" t="s">
        <v>179</v>
      </c>
      <c r="D190" s="38" t="s">
        <v>83</v>
      </c>
      <c r="E190" s="23" t="s">
        <v>263</v>
      </c>
      <c r="F190" s="23" t="s">
        <v>125</v>
      </c>
      <c r="G190" s="23" t="s">
        <v>88</v>
      </c>
      <c r="H190" s="22">
        <f>'Лист5 (2)'!H313</f>
        <v>449.15800000000002</v>
      </c>
      <c r="I190" s="22">
        <f>'Лист5 (2)'!I313</f>
        <v>0</v>
      </c>
      <c r="J190" s="22">
        <f>'Лист5 (2)'!J313</f>
        <v>449.15800000000002</v>
      </c>
      <c r="K190" s="22">
        <f>'Лист5 (2)'!K313</f>
        <v>0</v>
      </c>
      <c r="L190" s="22">
        <f>'Лист5 (2)'!L313</f>
        <v>449.15800000000002</v>
      </c>
    </row>
    <row r="191" spans="1:12" x14ac:dyDescent="0.25">
      <c r="A191" s="104"/>
      <c r="B191" s="37" t="s">
        <v>181</v>
      </c>
      <c r="C191" s="38" t="s">
        <v>179</v>
      </c>
      <c r="D191" s="38" t="s">
        <v>83</v>
      </c>
      <c r="E191" s="23" t="s">
        <v>264</v>
      </c>
      <c r="F191" s="23" t="s">
        <v>93</v>
      </c>
      <c r="G191" s="23" t="s">
        <v>94</v>
      </c>
      <c r="H191" s="22">
        <f>'Лист5 (2)'!H314</f>
        <v>24.96</v>
      </c>
      <c r="I191" s="22">
        <f>'Лист5 (2)'!I314</f>
        <v>0</v>
      </c>
      <c r="J191" s="22">
        <f>'Лист5 (2)'!J314</f>
        <v>24.96</v>
      </c>
      <c r="K191" s="22">
        <f>'Лист5 (2)'!K314</f>
        <v>0</v>
      </c>
      <c r="L191" s="22">
        <f>'Лист5 (2)'!L314</f>
        <v>24.96</v>
      </c>
    </row>
    <row r="192" spans="1:12" x14ac:dyDescent="0.25">
      <c r="A192" s="104"/>
      <c r="B192" s="37" t="s">
        <v>181</v>
      </c>
      <c r="C192" s="38" t="s">
        <v>179</v>
      </c>
      <c r="D192" s="38" t="s">
        <v>83</v>
      </c>
      <c r="E192" s="23" t="s">
        <v>265</v>
      </c>
      <c r="F192" s="23" t="s">
        <v>95</v>
      </c>
      <c r="G192" s="23" t="s">
        <v>97</v>
      </c>
      <c r="H192" s="22">
        <f>'Лист5 (2)'!H315</f>
        <v>151.566</v>
      </c>
      <c r="I192" s="22">
        <f>'Лист5 (2)'!I315</f>
        <v>0</v>
      </c>
      <c r="J192" s="22">
        <f>'Лист5 (2)'!J315</f>
        <v>151.566</v>
      </c>
      <c r="K192" s="22">
        <f>'Лист5 (2)'!K315</f>
        <v>130</v>
      </c>
      <c r="L192" s="22">
        <f>'Лист5 (2)'!L315</f>
        <v>281.56600000000003</v>
      </c>
    </row>
    <row r="193" spans="1:12" x14ac:dyDescent="0.25">
      <c r="A193" s="104"/>
      <c r="B193" s="37" t="s">
        <v>181</v>
      </c>
      <c r="C193" s="38" t="s">
        <v>179</v>
      </c>
      <c r="D193" s="38" t="s">
        <v>83</v>
      </c>
      <c r="E193" s="23" t="s">
        <v>266</v>
      </c>
      <c r="F193" s="23" t="s">
        <v>267</v>
      </c>
      <c r="G193" s="23" t="s">
        <v>268</v>
      </c>
      <c r="H193" s="22">
        <f>'Лист5 (2)'!H316</f>
        <v>27.388000000000002</v>
      </c>
      <c r="I193" s="22">
        <f>'Лист5 (2)'!I316</f>
        <v>0</v>
      </c>
      <c r="J193" s="22">
        <f>'Лист5 (2)'!J316</f>
        <v>27.388000000000002</v>
      </c>
      <c r="K193" s="22">
        <f>'Лист5 (2)'!K316</f>
        <v>0</v>
      </c>
      <c r="L193" s="22">
        <f>'Лист5 (2)'!L316</f>
        <v>27.388000000000002</v>
      </c>
    </row>
    <row r="194" spans="1:12" x14ac:dyDescent="0.25">
      <c r="A194" s="104"/>
      <c r="B194" s="37" t="s">
        <v>181</v>
      </c>
      <c r="C194" s="38" t="s">
        <v>179</v>
      </c>
      <c r="D194" s="38" t="s">
        <v>83</v>
      </c>
      <c r="E194" s="23" t="s">
        <v>266</v>
      </c>
      <c r="F194" s="23" t="s">
        <v>104</v>
      </c>
      <c r="G194" s="23" t="s">
        <v>239</v>
      </c>
      <c r="H194" s="22">
        <f>'Лист5 (2)'!H317</f>
        <v>46.5</v>
      </c>
      <c r="I194" s="22">
        <f>'Лист5 (2)'!I317</f>
        <v>0</v>
      </c>
      <c r="J194" s="22">
        <f>'Лист5 (2)'!J317</f>
        <v>46.5</v>
      </c>
      <c r="K194" s="22">
        <f>'Лист5 (2)'!K317</f>
        <v>0</v>
      </c>
      <c r="L194" s="22">
        <f>'Лист5 (2)'!L317</f>
        <v>46.5</v>
      </c>
    </row>
    <row r="195" spans="1:12" x14ac:dyDescent="0.25">
      <c r="A195" s="104"/>
      <c r="B195" s="37" t="s">
        <v>181</v>
      </c>
      <c r="C195" s="38" t="s">
        <v>179</v>
      </c>
      <c r="D195" s="38" t="s">
        <v>83</v>
      </c>
      <c r="E195" s="23" t="s">
        <v>266</v>
      </c>
      <c r="F195" s="23">
        <v>852</v>
      </c>
      <c r="G195" s="23" t="s">
        <v>239</v>
      </c>
      <c r="H195" s="22">
        <f>'Лист5 (2)'!H318</f>
        <v>0</v>
      </c>
      <c r="I195" s="22">
        <f>'Лист5 (2)'!I318</f>
        <v>4.7939999999999996</v>
      </c>
      <c r="J195" s="22">
        <f>'Лист5 (2)'!J318</f>
        <v>4.7939999999999996</v>
      </c>
      <c r="K195" s="22">
        <f>'Лист5 (2)'!K318</f>
        <v>0</v>
      </c>
      <c r="L195" s="22">
        <f>'Лист5 (2)'!L318</f>
        <v>4.7939999999999996</v>
      </c>
    </row>
    <row r="196" spans="1:12" x14ac:dyDescent="0.25">
      <c r="A196" s="104"/>
      <c r="B196" s="37" t="s">
        <v>181</v>
      </c>
      <c r="C196" s="38" t="s">
        <v>179</v>
      </c>
      <c r="D196" s="38" t="s">
        <v>83</v>
      </c>
      <c r="E196" s="23" t="s">
        <v>266</v>
      </c>
      <c r="F196" s="23" t="s">
        <v>95</v>
      </c>
      <c r="G196" s="23">
        <v>296</v>
      </c>
      <c r="H196" s="22">
        <f>'Лист5 (2)'!H319</f>
        <v>0</v>
      </c>
      <c r="I196" s="22">
        <f>'Лист5 (2)'!I319</f>
        <v>0</v>
      </c>
      <c r="J196" s="22">
        <f>'Лист5 (2)'!J319</f>
        <v>0</v>
      </c>
      <c r="K196" s="22">
        <f>'Лист5 (2)'!K319</f>
        <v>0</v>
      </c>
      <c r="L196" s="22">
        <f>'Лист5 (2)'!L319</f>
        <v>0</v>
      </c>
    </row>
    <row r="197" spans="1:12" x14ac:dyDescent="0.25">
      <c r="A197" s="104"/>
      <c r="B197" s="37" t="s">
        <v>181</v>
      </c>
      <c r="C197" s="38" t="s">
        <v>179</v>
      </c>
      <c r="D197" s="38" t="s">
        <v>83</v>
      </c>
      <c r="E197" s="23">
        <v>9983112000</v>
      </c>
      <c r="F197" s="23" t="s">
        <v>95</v>
      </c>
      <c r="G197" s="23">
        <v>310</v>
      </c>
      <c r="H197" s="22">
        <f>'Лист5 (2)'!H320</f>
        <v>0</v>
      </c>
      <c r="I197" s="22">
        <f>'Лист5 (2)'!I320</f>
        <v>0</v>
      </c>
      <c r="J197" s="22">
        <f>'Лист5 (2)'!J320</f>
        <v>0</v>
      </c>
      <c r="K197" s="22">
        <f>'Лист5 (2)'!K320</f>
        <v>41.84</v>
      </c>
      <c r="L197" s="22">
        <f>'Лист5 (2)'!L320</f>
        <v>41.84</v>
      </c>
    </row>
    <row r="198" spans="1:12" x14ac:dyDescent="0.25">
      <c r="A198" s="104"/>
      <c r="B198" s="37" t="s">
        <v>181</v>
      </c>
      <c r="C198" s="38" t="s">
        <v>179</v>
      </c>
      <c r="D198" s="38" t="s">
        <v>83</v>
      </c>
      <c r="E198" s="23" t="s">
        <v>269</v>
      </c>
      <c r="F198" s="23" t="s">
        <v>95</v>
      </c>
      <c r="G198" s="23" t="s">
        <v>99</v>
      </c>
      <c r="H198" s="22">
        <f>'Лист5 (2)'!H321</f>
        <v>263.42586</v>
      </c>
      <c r="I198" s="22">
        <f>'Лист5 (2)'!I321</f>
        <v>99.95</v>
      </c>
      <c r="J198" s="22">
        <f>'Лист5 (2)'!J321</f>
        <v>363.37585999999999</v>
      </c>
      <c r="K198" s="22">
        <f>'Лист5 (2)'!K321</f>
        <v>0</v>
      </c>
      <c r="L198" s="22">
        <f>'Лист5 (2)'!L321</f>
        <v>363.37585999999999</v>
      </c>
    </row>
    <row r="199" spans="1:12" x14ac:dyDescent="0.25">
      <c r="A199" s="30" t="s">
        <v>213</v>
      </c>
      <c r="B199" s="31"/>
      <c r="C199" s="36" t="s">
        <v>155</v>
      </c>
      <c r="D199" s="36" t="s">
        <v>6</v>
      </c>
      <c r="E199" s="36"/>
      <c r="F199" s="36"/>
      <c r="G199" s="36"/>
      <c r="H199" s="33">
        <f>H200</f>
        <v>32593.864999999994</v>
      </c>
      <c r="I199" s="33">
        <f t="shared" ref="I199:L199" si="65">I200</f>
        <v>200.53000000000003</v>
      </c>
      <c r="J199" s="33">
        <f t="shared" si="65"/>
        <v>32794.395000000004</v>
      </c>
      <c r="K199" s="33">
        <f t="shared" si="65"/>
        <v>-122.26199</v>
      </c>
      <c r="L199" s="33">
        <f t="shared" si="65"/>
        <v>32672.133009999998</v>
      </c>
    </row>
    <row r="200" spans="1:12" x14ac:dyDescent="0.25">
      <c r="A200" s="30" t="s">
        <v>212</v>
      </c>
      <c r="B200" s="31"/>
      <c r="C200" s="36" t="s">
        <v>155</v>
      </c>
      <c r="D200" s="36" t="s">
        <v>4</v>
      </c>
      <c r="E200" s="36" t="s">
        <v>156</v>
      </c>
      <c r="F200" s="36"/>
      <c r="G200" s="36"/>
      <c r="H200" s="33">
        <f>H201+H219+H226+H235</f>
        <v>32593.864999999994</v>
      </c>
      <c r="I200" s="33">
        <f>I201+I219+I226</f>
        <v>200.53000000000003</v>
      </c>
      <c r="J200" s="33">
        <f>J201+J219+J226+J235</f>
        <v>32794.395000000004</v>
      </c>
      <c r="K200" s="33">
        <f t="shared" ref="K200:L200" si="66">K201+K219+K226+K235</f>
        <v>-122.26199</v>
      </c>
      <c r="L200" s="33">
        <f t="shared" si="66"/>
        <v>32672.133009999998</v>
      </c>
    </row>
    <row r="201" spans="1:12" x14ac:dyDescent="0.25">
      <c r="A201" s="30" t="s">
        <v>157</v>
      </c>
      <c r="B201" s="31"/>
      <c r="C201" s="36" t="s">
        <v>155</v>
      </c>
      <c r="D201" s="36" t="s">
        <v>4</v>
      </c>
      <c r="E201" s="36"/>
      <c r="F201" s="36"/>
      <c r="G201" s="36"/>
      <c r="H201" s="33">
        <f>H202+H205</f>
        <v>21364.077999999998</v>
      </c>
      <c r="I201" s="33">
        <f>I202+I205</f>
        <v>200.53000000000003</v>
      </c>
      <c r="J201" s="33">
        <f>J202+J205</f>
        <v>21564.608</v>
      </c>
      <c r="K201" s="33">
        <f>K202+K205</f>
        <v>-363.58967000000001</v>
      </c>
      <c r="L201" s="33">
        <f>L202+L205</f>
        <v>21201.018329999999</v>
      </c>
    </row>
    <row r="202" spans="1:12" x14ac:dyDescent="0.25">
      <c r="A202" s="52" t="s">
        <v>422</v>
      </c>
      <c r="B202" s="31"/>
      <c r="C202" s="36" t="s">
        <v>155</v>
      </c>
      <c r="D202" s="36" t="s">
        <v>4</v>
      </c>
      <c r="E202" s="36"/>
      <c r="F202" s="36"/>
      <c r="G202" s="36"/>
      <c r="H202" s="33">
        <f>H203+H204</f>
        <v>15702.870999999999</v>
      </c>
      <c r="I202" s="33">
        <f>I203+I204</f>
        <v>0</v>
      </c>
      <c r="J202" s="33">
        <f>J203+J204</f>
        <v>15702.870999999999</v>
      </c>
      <c r="K202" s="33">
        <f>K203+K204</f>
        <v>0</v>
      </c>
      <c r="L202" s="33">
        <f>L203+L204</f>
        <v>15702.870999999999</v>
      </c>
    </row>
    <row r="203" spans="1:12" x14ac:dyDescent="0.25">
      <c r="A203" s="104" t="s">
        <v>422</v>
      </c>
      <c r="B203" s="37" t="s">
        <v>158</v>
      </c>
      <c r="C203" s="38" t="s">
        <v>155</v>
      </c>
      <c r="D203" s="38" t="s">
        <v>4</v>
      </c>
      <c r="E203" s="23" t="s">
        <v>270</v>
      </c>
      <c r="F203" s="23" t="s">
        <v>124</v>
      </c>
      <c r="G203" s="23" t="s">
        <v>86</v>
      </c>
      <c r="H203" s="22">
        <f>'Лист5 (2)'!H236</f>
        <v>12060.576999999999</v>
      </c>
      <c r="I203" s="22">
        <f>'Лист5 (2)'!I236</f>
        <v>0</v>
      </c>
      <c r="J203" s="22">
        <f>'Лист5 (2)'!J236</f>
        <v>12060.576999999999</v>
      </c>
      <c r="K203" s="22">
        <f>'Лист5 (2)'!K236</f>
        <v>0</v>
      </c>
      <c r="L203" s="22">
        <f>'Лист5 (2)'!L236</f>
        <v>12060.576999999999</v>
      </c>
    </row>
    <row r="204" spans="1:12" x14ac:dyDescent="0.25">
      <c r="A204" s="104"/>
      <c r="B204" s="37" t="s">
        <v>158</v>
      </c>
      <c r="C204" s="38" t="s">
        <v>155</v>
      </c>
      <c r="D204" s="38" t="s">
        <v>4</v>
      </c>
      <c r="E204" s="23" t="s">
        <v>270</v>
      </c>
      <c r="F204" s="23" t="s">
        <v>125</v>
      </c>
      <c r="G204" s="23" t="s">
        <v>88</v>
      </c>
      <c r="H204" s="22">
        <f>'Лист5 (2)'!H237</f>
        <v>3642.2939999999999</v>
      </c>
      <c r="I204" s="22">
        <f>'Лист5 (2)'!I237</f>
        <v>0</v>
      </c>
      <c r="J204" s="22">
        <f>'Лист5 (2)'!J237</f>
        <v>3642.2939999999999</v>
      </c>
      <c r="K204" s="22">
        <f>'Лист5 (2)'!K237</f>
        <v>0</v>
      </c>
      <c r="L204" s="22">
        <f>'Лист5 (2)'!L237</f>
        <v>3642.2939999999999</v>
      </c>
    </row>
    <row r="205" spans="1:12" x14ac:dyDescent="0.25">
      <c r="A205" s="30" t="s">
        <v>157</v>
      </c>
      <c r="B205" s="31"/>
      <c r="C205" s="36" t="s">
        <v>155</v>
      </c>
      <c r="D205" s="36" t="s">
        <v>4</v>
      </c>
      <c r="E205" s="36"/>
      <c r="F205" s="36"/>
      <c r="G205" s="36"/>
      <c r="H205" s="33">
        <f>H206+H207+H208+H209+H210+H211+H212+H213+H214+H215+H216+H217+H218</f>
        <v>5661.2069999999994</v>
      </c>
      <c r="I205" s="33">
        <f t="shared" ref="I205:J205" si="67">I206+I207+I208+I209+I210+I211+I212+I213+I214+I215+I216+I217+I218</f>
        <v>200.53000000000003</v>
      </c>
      <c r="J205" s="33">
        <f t="shared" si="67"/>
        <v>5861.7370000000001</v>
      </c>
      <c r="K205" s="33">
        <f t="shared" ref="K205:L205" si="68">K206+K207+K208+K209+K210+K211+K212+K213+K214+K215+K216+K217+K218</f>
        <v>-363.58967000000001</v>
      </c>
      <c r="L205" s="33">
        <f t="shared" si="68"/>
        <v>5498.1473300000007</v>
      </c>
    </row>
    <row r="206" spans="1:12" x14ac:dyDescent="0.25">
      <c r="A206" s="104" t="s">
        <v>157</v>
      </c>
      <c r="B206" s="37" t="s">
        <v>158</v>
      </c>
      <c r="C206" s="38" t="s">
        <v>155</v>
      </c>
      <c r="D206" s="38" t="s">
        <v>4</v>
      </c>
      <c r="E206" s="23" t="s">
        <v>271</v>
      </c>
      <c r="F206" s="23" t="s">
        <v>124</v>
      </c>
      <c r="G206" s="23" t="s">
        <v>86</v>
      </c>
      <c r="H206" s="22">
        <f>'Лист5 (2)'!H239</f>
        <v>3223.1039999999998</v>
      </c>
      <c r="I206" s="22">
        <f>'Лист5 (2)'!I239</f>
        <v>0</v>
      </c>
      <c r="J206" s="22">
        <f>'Лист5 (2)'!J239</f>
        <v>3223.1039999999998</v>
      </c>
      <c r="K206" s="22">
        <f>'Лист5 (2)'!K239</f>
        <v>0</v>
      </c>
      <c r="L206" s="22">
        <f>'Лист5 (2)'!L239</f>
        <v>3223.1039999999998</v>
      </c>
    </row>
    <row r="207" spans="1:12" x14ac:dyDescent="0.25">
      <c r="A207" s="104"/>
      <c r="B207" s="37" t="s">
        <v>158</v>
      </c>
      <c r="C207" s="38" t="s">
        <v>155</v>
      </c>
      <c r="D207" s="38" t="s">
        <v>4</v>
      </c>
      <c r="E207" s="23" t="s">
        <v>271</v>
      </c>
      <c r="F207" s="23" t="s">
        <v>125</v>
      </c>
      <c r="G207" s="23" t="s">
        <v>88</v>
      </c>
      <c r="H207" s="22">
        <f>'Лист5 (2)'!H240</f>
        <v>973.37699999999995</v>
      </c>
      <c r="I207" s="22">
        <f>'Лист5 (2)'!I240</f>
        <v>0</v>
      </c>
      <c r="J207" s="22">
        <f>'Лист5 (2)'!J240</f>
        <v>973.37699999999995</v>
      </c>
      <c r="K207" s="22">
        <f>'Лист5 (2)'!K240</f>
        <v>0</v>
      </c>
      <c r="L207" s="22">
        <f>'Лист5 (2)'!L240</f>
        <v>973.37699999999995</v>
      </c>
    </row>
    <row r="208" spans="1:12" x14ac:dyDescent="0.25">
      <c r="A208" s="104"/>
      <c r="B208" s="37" t="s">
        <v>158</v>
      </c>
      <c r="C208" s="38" t="s">
        <v>155</v>
      </c>
      <c r="D208" s="38" t="s">
        <v>4</v>
      </c>
      <c r="E208" s="23" t="s">
        <v>272</v>
      </c>
      <c r="F208" s="23" t="s">
        <v>143</v>
      </c>
      <c r="G208" s="23" t="s">
        <v>92</v>
      </c>
      <c r="H208" s="22">
        <f>'Лист5 (2)'!H241</f>
        <v>5.6</v>
      </c>
      <c r="I208" s="22">
        <f>'Лист5 (2)'!I241</f>
        <v>0</v>
      </c>
      <c r="J208" s="22">
        <f>'Лист5 (2)'!J241</f>
        <v>5.6</v>
      </c>
      <c r="K208" s="22">
        <f>'Лист5 (2)'!K241</f>
        <v>0</v>
      </c>
      <c r="L208" s="22">
        <f>'Лист5 (2)'!L241</f>
        <v>5.6</v>
      </c>
    </row>
    <row r="209" spans="1:12" x14ac:dyDescent="0.25">
      <c r="A209" s="104"/>
      <c r="B209" s="37" t="s">
        <v>158</v>
      </c>
      <c r="C209" s="38" t="s">
        <v>155</v>
      </c>
      <c r="D209" s="38" t="s">
        <v>4</v>
      </c>
      <c r="E209" s="23" t="s">
        <v>273</v>
      </c>
      <c r="F209" s="23" t="s">
        <v>93</v>
      </c>
      <c r="G209" s="23" t="s">
        <v>94</v>
      </c>
      <c r="H209" s="22">
        <f>'Лист5 (2)'!H242</f>
        <v>24.96</v>
      </c>
      <c r="I209" s="22">
        <f>'Лист5 (2)'!I242</f>
        <v>0</v>
      </c>
      <c r="J209" s="22">
        <f>'Лист5 (2)'!J242</f>
        <v>24.96</v>
      </c>
      <c r="K209" s="22">
        <f>'Лист5 (2)'!K242</f>
        <v>0</v>
      </c>
      <c r="L209" s="22">
        <f>'Лист5 (2)'!L242</f>
        <v>24.96</v>
      </c>
    </row>
    <row r="210" spans="1:12" x14ac:dyDescent="0.25">
      <c r="A210" s="104"/>
      <c r="B210" s="37" t="s">
        <v>158</v>
      </c>
      <c r="C210" s="38" t="s">
        <v>155</v>
      </c>
      <c r="D210" s="38" t="s">
        <v>4</v>
      </c>
      <c r="E210" s="23" t="s">
        <v>274</v>
      </c>
      <c r="F210" s="23" t="s">
        <v>143</v>
      </c>
      <c r="G210" s="23" t="s">
        <v>96</v>
      </c>
      <c r="H210" s="22">
        <f>'Лист5 (2)'!H243</f>
        <v>45.8</v>
      </c>
      <c r="I210" s="22">
        <f>'Лист5 (2)'!I243</f>
        <v>0</v>
      </c>
      <c r="J210" s="22">
        <f>'Лист5 (2)'!J243</f>
        <v>45.8</v>
      </c>
      <c r="K210" s="22">
        <f>'Лист5 (2)'!K243</f>
        <v>0</v>
      </c>
      <c r="L210" s="22">
        <f>'Лист5 (2)'!L243</f>
        <v>45.8</v>
      </c>
    </row>
    <row r="211" spans="1:12" x14ac:dyDescent="0.25">
      <c r="A211" s="104"/>
      <c r="B211" s="37" t="s">
        <v>158</v>
      </c>
      <c r="C211" s="38" t="s">
        <v>155</v>
      </c>
      <c r="D211" s="38" t="s">
        <v>4</v>
      </c>
      <c r="E211" s="23" t="s">
        <v>275</v>
      </c>
      <c r="F211" s="23" t="s">
        <v>95</v>
      </c>
      <c r="G211" s="23" t="s">
        <v>102</v>
      </c>
      <c r="H211" s="22">
        <f>'Лист5 (2)'!H244</f>
        <v>244.7</v>
      </c>
      <c r="I211" s="22">
        <f>'Лист5 (2)'!I244</f>
        <v>0</v>
      </c>
      <c r="J211" s="22">
        <f>'Лист5 (2)'!J244</f>
        <v>244.7</v>
      </c>
      <c r="K211" s="22">
        <f>'Лист5 (2)'!K244</f>
        <v>0</v>
      </c>
      <c r="L211" s="22">
        <f>'Лист5 (2)'!L244</f>
        <v>244.7</v>
      </c>
    </row>
    <row r="212" spans="1:12" x14ac:dyDescent="0.25">
      <c r="A212" s="104"/>
      <c r="B212" s="37" t="s">
        <v>158</v>
      </c>
      <c r="C212" s="38" t="s">
        <v>155</v>
      </c>
      <c r="D212" s="38" t="s">
        <v>4</v>
      </c>
      <c r="E212" s="23" t="s">
        <v>276</v>
      </c>
      <c r="F212" s="23" t="s">
        <v>95</v>
      </c>
      <c r="G212" s="23" t="s">
        <v>97</v>
      </c>
      <c r="H212" s="22">
        <f>'Лист5 (2)'!H245</f>
        <v>69.022000000000006</v>
      </c>
      <c r="I212" s="22">
        <f>'Лист5 (2)'!I245</f>
        <v>0</v>
      </c>
      <c r="J212" s="22">
        <f>'Лист5 (2)'!J245</f>
        <v>69.022000000000006</v>
      </c>
      <c r="K212" s="22">
        <f>'Лист5 (2)'!K245</f>
        <v>45.028329999999997</v>
      </c>
      <c r="L212" s="22">
        <f>'Лист5 (2)'!L245</f>
        <v>114.05033</v>
      </c>
    </row>
    <row r="213" spans="1:12" x14ac:dyDescent="0.25">
      <c r="A213" s="104"/>
      <c r="B213" s="37" t="s">
        <v>158</v>
      </c>
      <c r="C213" s="38" t="s">
        <v>155</v>
      </c>
      <c r="D213" s="38" t="s">
        <v>4</v>
      </c>
      <c r="E213" s="23" t="s">
        <v>277</v>
      </c>
      <c r="F213" s="23" t="s">
        <v>95</v>
      </c>
      <c r="G213" s="23" t="s">
        <v>240</v>
      </c>
      <c r="H213" s="22">
        <f>'Лист5 (2)'!H246</f>
        <v>292.62</v>
      </c>
      <c r="I213" s="22">
        <f>'Лист5 (2)'!I246</f>
        <v>0</v>
      </c>
      <c r="J213" s="22">
        <f>'Лист5 (2)'!J246</f>
        <v>292.62</v>
      </c>
      <c r="K213" s="22">
        <f>'Лист5 (2)'!K246</f>
        <v>-120.248</v>
      </c>
      <c r="L213" s="22">
        <f>'Лист5 (2)'!L246</f>
        <v>172.37200000000001</v>
      </c>
    </row>
    <row r="214" spans="1:12" x14ac:dyDescent="0.25">
      <c r="A214" s="104"/>
      <c r="B214" s="37" t="s">
        <v>158</v>
      </c>
      <c r="C214" s="38" t="s">
        <v>155</v>
      </c>
      <c r="D214" s="38" t="s">
        <v>4</v>
      </c>
      <c r="E214" s="23" t="s">
        <v>277</v>
      </c>
      <c r="F214" s="23" t="s">
        <v>104</v>
      </c>
      <c r="G214" s="23" t="s">
        <v>239</v>
      </c>
      <c r="H214" s="22">
        <f>'Лист5 (2)'!H247</f>
        <v>26.524000000000001</v>
      </c>
      <c r="I214" s="22">
        <f>'Лист5 (2)'!I247</f>
        <v>0</v>
      </c>
      <c r="J214" s="22">
        <f>'Лист5 (2)'!J247</f>
        <v>26.524000000000001</v>
      </c>
      <c r="K214" s="22">
        <f>'Лист5 (2)'!K247</f>
        <v>0</v>
      </c>
      <c r="L214" s="22">
        <f>'Лист5 (2)'!L247</f>
        <v>26.524000000000001</v>
      </c>
    </row>
    <row r="215" spans="1:12" x14ac:dyDescent="0.25">
      <c r="A215" s="104"/>
      <c r="B215" s="37" t="s">
        <v>158</v>
      </c>
      <c r="C215" s="38" t="s">
        <v>155</v>
      </c>
      <c r="D215" s="38" t="s">
        <v>4</v>
      </c>
      <c r="E215" s="23" t="s">
        <v>277</v>
      </c>
      <c r="F215" s="23" t="s">
        <v>105</v>
      </c>
      <c r="G215" s="23" t="s">
        <v>239</v>
      </c>
      <c r="H215" s="22">
        <f>'Лист5 (2)'!H248</f>
        <v>3.2</v>
      </c>
      <c r="I215" s="22">
        <f>'Лист5 (2)'!I248</f>
        <v>0</v>
      </c>
      <c r="J215" s="22">
        <f>'Лист5 (2)'!J248</f>
        <v>3.2</v>
      </c>
      <c r="K215" s="22">
        <f>'Лист5 (2)'!K248</f>
        <v>0</v>
      </c>
      <c r="L215" s="22">
        <f>'Лист5 (2)'!L248</f>
        <v>3.2</v>
      </c>
    </row>
    <row r="216" spans="1:12" x14ac:dyDescent="0.25">
      <c r="A216" s="104"/>
      <c r="B216" s="37" t="s">
        <v>158</v>
      </c>
      <c r="C216" s="38" t="s">
        <v>155</v>
      </c>
      <c r="D216" s="38" t="s">
        <v>4</v>
      </c>
      <c r="E216" s="23" t="s">
        <v>278</v>
      </c>
      <c r="F216" s="23" t="s">
        <v>95</v>
      </c>
      <c r="G216" s="23" t="s">
        <v>98</v>
      </c>
      <c r="H216" s="22">
        <f>'Лист5 (2)'!H249</f>
        <v>69.900000000000006</v>
      </c>
      <c r="I216" s="22">
        <f>'Лист5 (2)'!I249</f>
        <v>80.7</v>
      </c>
      <c r="J216" s="22">
        <f>'Лист5 (2)'!J249</f>
        <v>150.60000000000002</v>
      </c>
      <c r="K216" s="22">
        <f>'Лист5 (2)'!K249</f>
        <v>75.22</v>
      </c>
      <c r="L216" s="22">
        <f>'Лист5 (2)'!L249</f>
        <v>225.82000000000002</v>
      </c>
    </row>
    <row r="217" spans="1:12" x14ac:dyDescent="0.25">
      <c r="A217" s="104"/>
      <c r="B217" s="37" t="s">
        <v>158</v>
      </c>
      <c r="C217" s="38" t="s">
        <v>155</v>
      </c>
      <c r="D217" s="38" t="s">
        <v>4</v>
      </c>
      <c r="E217" s="23" t="s">
        <v>279</v>
      </c>
      <c r="F217" s="23" t="s">
        <v>95</v>
      </c>
      <c r="G217" s="23" t="s">
        <v>99</v>
      </c>
      <c r="H217" s="22">
        <f>'Лист5 (2)'!H250</f>
        <v>682.4</v>
      </c>
      <c r="I217" s="22">
        <f>'Лист5 (2)'!I250</f>
        <v>-487.37</v>
      </c>
      <c r="J217" s="22">
        <f>'Лист5 (2)'!J250</f>
        <v>195.02999999999997</v>
      </c>
      <c r="K217" s="22">
        <f>'Лист5 (2)'!K250</f>
        <v>8.77</v>
      </c>
      <c r="L217" s="22">
        <f>'Лист5 (2)'!L250</f>
        <v>203.79999999999998</v>
      </c>
    </row>
    <row r="218" spans="1:12" x14ac:dyDescent="0.25">
      <c r="A218" s="104"/>
      <c r="B218" s="37" t="s">
        <v>158</v>
      </c>
      <c r="C218" s="38" t="s">
        <v>155</v>
      </c>
      <c r="D218" s="38" t="s">
        <v>4</v>
      </c>
      <c r="E218" s="23">
        <v>9983410593</v>
      </c>
      <c r="F218" s="23" t="s">
        <v>95</v>
      </c>
      <c r="G218" s="23">
        <v>343</v>
      </c>
      <c r="H218" s="22">
        <f>'Лист5 (2)'!H251</f>
        <v>0</v>
      </c>
      <c r="I218" s="22">
        <f>'Лист5 (2)'!I251</f>
        <v>607.20000000000005</v>
      </c>
      <c r="J218" s="22">
        <f>'Лист5 (2)'!J251</f>
        <v>607.20000000000005</v>
      </c>
      <c r="K218" s="22">
        <f>'Лист5 (2)'!K251</f>
        <v>-372.36</v>
      </c>
      <c r="L218" s="22">
        <f>'Лист5 (2)'!L251</f>
        <v>234.84000000000003</v>
      </c>
    </row>
    <row r="219" spans="1:12" x14ac:dyDescent="0.25">
      <c r="A219" s="30" t="s">
        <v>159</v>
      </c>
      <c r="B219" s="31"/>
      <c r="C219" s="36" t="s">
        <v>155</v>
      </c>
      <c r="D219" s="36" t="s">
        <v>4</v>
      </c>
      <c r="E219" s="36" t="s">
        <v>160</v>
      </c>
      <c r="F219" s="36" t="s">
        <v>7</v>
      </c>
      <c r="G219" s="36"/>
      <c r="H219" s="33">
        <f>H220+H221+H222+H223+H224+H225</f>
        <v>9160.2049999999999</v>
      </c>
      <c r="I219" s="33">
        <f t="shared" ref="I219:J219" si="69">I220+I221+I222+I223+I224+I225</f>
        <v>0</v>
      </c>
      <c r="J219" s="33">
        <f t="shared" si="69"/>
        <v>9160.2049999999999</v>
      </c>
      <c r="K219" s="33">
        <f t="shared" ref="K219:L219" si="70">K220+K221+K222+K223+K224+K225</f>
        <v>0</v>
      </c>
      <c r="L219" s="33">
        <f t="shared" si="70"/>
        <v>9160.2049999999999</v>
      </c>
    </row>
    <row r="220" spans="1:12" x14ac:dyDescent="0.25">
      <c r="A220" s="104" t="s">
        <v>159</v>
      </c>
      <c r="B220" s="37" t="s">
        <v>158</v>
      </c>
      <c r="C220" s="38" t="s">
        <v>155</v>
      </c>
      <c r="D220" s="38" t="s">
        <v>4</v>
      </c>
      <c r="E220" s="23" t="s">
        <v>160</v>
      </c>
      <c r="F220" s="23" t="s">
        <v>124</v>
      </c>
      <c r="G220" s="23" t="s">
        <v>86</v>
      </c>
      <c r="H220" s="22">
        <f>'Лист5 (2)'!H253</f>
        <v>6714.6149999999998</v>
      </c>
      <c r="I220" s="22">
        <f>'Лист5 (2)'!I253</f>
        <v>0</v>
      </c>
      <c r="J220" s="22">
        <f>'Лист5 (2)'!J253</f>
        <v>6714.6149999999998</v>
      </c>
      <c r="K220" s="22">
        <f>'Лист5 (2)'!K253</f>
        <v>0</v>
      </c>
      <c r="L220" s="22">
        <f>'Лист5 (2)'!L253</f>
        <v>6714.6149999999998</v>
      </c>
    </row>
    <row r="221" spans="1:12" x14ac:dyDescent="0.25">
      <c r="A221" s="104"/>
      <c r="B221" s="37" t="s">
        <v>158</v>
      </c>
      <c r="C221" s="38" t="s">
        <v>155</v>
      </c>
      <c r="D221" s="38" t="s">
        <v>4</v>
      </c>
      <c r="E221" s="23" t="s">
        <v>160</v>
      </c>
      <c r="F221" s="23" t="s">
        <v>125</v>
      </c>
      <c r="G221" s="23" t="s">
        <v>88</v>
      </c>
      <c r="H221" s="22">
        <f>'Лист5 (2)'!H254</f>
        <v>2027.8140000000001</v>
      </c>
      <c r="I221" s="22">
        <f>'Лист5 (2)'!I254</f>
        <v>0</v>
      </c>
      <c r="J221" s="22">
        <f>'Лист5 (2)'!J254</f>
        <v>2027.8140000000001</v>
      </c>
      <c r="K221" s="22">
        <f>'Лист5 (2)'!K254</f>
        <v>0</v>
      </c>
      <c r="L221" s="22">
        <f>'Лист5 (2)'!L254</f>
        <v>2027.8140000000001</v>
      </c>
    </row>
    <row r="222" spans="1:12" x14ac:dyDescent="0.25">
      <c r="A222" s="104"/>
      <c r="B222" s="37" t="s">
        <v>158</v>
      </c>
      <c r="C222" s="38" t="s">
        <v>155</v>
      </c>
      <c r="D222" s="38" t="s">
        <v>4</v>
      </c>
      <c r="E222" s="23" t="s">
        <v>280</v>
      </c>
      <c r="F222" s="23" t="s">
        <v>93</v>
      </c>
      <c r="G222" s="23" t="s">
        <v>94</v>
      </c>
      <c r="H222" s="22">
        <f>'Лист5 (2)'!H255</f>
        <v>120.48</v>
      </c>
      <c r="I222" s="22">
        <f>'Лист5 (2)'!I255</f>
        <v>0</v>
      </c>
      <c r="J222" s="22">
        <f>'Лист5 (2)'!J255</f>
        <v>120.48</v>
      </c>
      <c r="K222" s="22">
        <f>'Лист5 (2)'!K255</f>
        <v>0</v>
      </c>
      <c r="L222" s="22">
        <f>'Лист5 (2)'!L255</f>
        <v>120.48</v>
      </c>
    </row>
    <row r="223" spans="1:12" x14ac:dyDescent="0.25">
      <c r="A223" s="104"/>
      <c r="B223" s="37" t="s">
        <v>158</v>
      </c>
      <c r="C223" s="38" t="s">
        <v>155</v>
      </c>
      <c r="D223" s="38" t="s">
        <v>4</v>
      </c>
      <c r="E223" s="23" t="s">
        <v>281</v>
      </c>
      <c r="F223" s="23" t="s">
        <v>95</v>
      </c>
      <c r="G223" s="23" t="s">
        <v>97</v>
      </c>
      <c r="H223" s="22">
        <f>'Лист5 (2)'!H256</f>
        <v>141.79599999999999</v>
      </c>
      <c r="I223" s="22">
        <f>'Лист5 (2)'!I256</f>
        <v>0</v>
      </c>
      <c r="J223" s="22">
        <f>'Лист5 (2)'!J256</f>
        <v>141.79599999999999</v>
      </c>
      <c r="K223" s="22">
        <f>'Лист5 (2)'!K256</f>
        <v>0</v>
      </c>
      <c r="L223" s="22">
        <f>'Лист5 (2)'!L256</f>
        <v>141.79599999999999</v>
      </c>
    </row>
    <row r="224" spans="1:12" x14ac:dyDescent="0.25">
      <c r="A224" s="104"/>
      <c r="B224" s="37" t="s">
        <v>158</v>
      </c>
      <c r="C224" s="38" t="s">
        <v>155</v>
      </c>
      <c r="D224" s="38" t="s">
        <v>4</v>
      </c>
      <c r="E224" s="23" t="s">
        <v>282</v>
      </c>
      <c r="F224" s="23" t="s">
        <v>95</v>
      </c>
      <c r="G224" s="23" t="s">
        <v>240</v>
      </c>
      <c r="H224" s="22">
        <f>'Лист5 (2)'!H257</f>
        <v>60</v>
      </c>
      <c r="I224" s="22">
        <f>'Лист5 (2)'!I257</f>
        <v>0</v>
      </c>
      <c r="J224" s="22">
        <f>'Лист5 (2)'!J257</f>
        <v>60</v>
      </c>
      <c r="K224" s="22">
        <f>'Лист5 (2)'!K257</f>
        <v>0</v>
      </c>
      <c r="L224" s="22">
        <f>'Лист5 (2)'!L257</f>
        <v>60</v>
      </c>
    </row>
    <row r="225" spans="1:12" x14ac:dyDescent="0.25">
      <c r="A225" s="104"/>
      <c r="B225" s="37" t="s">
        <v>158</v>
      </c>
      <c r="C225" s="38" t="s">
        <v>155</v>
      </c>
      <c r="D225" s="38" t="s">
        <v>4</v>
      </c>
      <c r="E225" s="23" t="s">
        <v>283</v>
      </c>
      <c r="F225" s="23" t="s">
        <v>95</v>
      </c>
      <c r="G225" s="23" t="s">
        <v>99</v>
      </c>
      <c r="H225" s="22">
        <f>'Лист5 (2)'!H258</f>
        <v>95.5</v>
      </c>
      <c r="I225" s="22">
        <f>'Лист5 (2)'!I258</f>
        <v>0</v>
      </c>
      <c r="J225" s="22">
        <f>'Лист5 (2)'!J258</f>
        <v>95.5</v>
      </c>
      <c r="K225" s="22">
        <f>'Лист5 (2)'!K258</f>
        <v>0</v>
      </c>
      <c r="L225" s="22">
        <f>'Лист5 (2)'!L258</f>
        <v>95.5</v>
      </c>
    </row>
    <row r="226" spans="1:12" x14ac:dyDescent="0.25">
      <c r="A226" s="30" t="s">
        <v>161</v>
      </c>
      <c r="B226" s="31"/>
      <c r="C226" s="36" t="s">
        <v>155</v>
      </c>
      <c r="D226" s="36" t="s">
        <v>4</v>
      </c>
      <c r="E226" s="36" t="s">
        <v>162</v>
      </c>
      <c r="F226" s="36" t="s">
        <v>7</v>
      </c>
      <c r="G226" s="36"/>
      <c r="H226" s="33">
        <f>H227+H228+H229+H230+H231+H232+H233</f>
        <v>2069.5819999999999</v>
      </c>
      <c r="I226" s="33">
        <f t="shared" ref="I226" si="71">I227+I228+I229+I230+I231+I232+I233</f>
        <v>0</v>
      </c>
      <c r="J226" s="33">
        <f>J227+J228+J229+J230+J231+J232+J233+J234</f>
        <v>2069.5819999999999</v>
      </c>
      <c r="K226" s="33">
        <f t="shared" ref="K226:L226" si="72">K227+K228+K229+K230+K231+K232+K233+K234</f>
        <v>3</v>
      </c>
      <c r="L226" s="33">
        <f t="shared" si="72"/>
        <v>2072.5819999999999</v>
      </c>
    </row>
    <row r="227" spans="1:12" x14ac:dyDescent="0.25">
      <c r="A227" s="104" t="s">
        <v>163</v>
      </c>
      <c r="B227" s="37" t="s">
        <v>158</v>
      </c>
      <c r="C227" s="38" t="s">
        <v>155</v>
      </c>
      <c r="D227" s="38" t="s">
        <v>4</v>
      </c>
      <c r="E227" s="23" t="s">
        <v>162</v>
      </c>
      <c r="F227" s="23" t="s">
        <v>124</v>
      </c>
      <c r="G227" s="23" t="s">
        <v>86</v>
      </c>
      <c r="H227" s="22">
        <f>'Лист5 (2)'!H260</f>
        <v>1344.84</v>
      </c>
      <c r="I227" s="22">
        <f>'Лист5 (2)'!I260</f>
        <v>0</v>
      </c>
      <c r="J227" s="22">
        <f>'Лист5 (2)'!J260</f>
        <v>1344.84</v>
      </c>
      <c r="K227" s="22">
        <f>'Лист5 (2)'!K260</f>
        <v>0</v>
      </c>
      <c r="L227" s="22">
        <f>'Лист5 (2)'!L260</f>
        <v>1344.84</v>
      </c>
    </row>
    <row r="228" spans="1:12" x14ac:dyDescent="0.25">
      <c r="A228" s="104"/>
      <c r="B228" s="37" t="s">
        <v>158</v>
      </c>
      <c r="C228" s="38" t="s">
        <v>155</v>
      </c>
      <c r="D228" s="38" t="s">
        <v>4</v>
      </c>
      <c r="E228" s="23" t="s">
        <v>162</v>
      </c>
      <c r="F228" s="23" t="s">
        <v>125</v>
      </c>
      <c r="G228" s="23" t="s">
        <v>88</v>
      </c>
      <c r="H228" s="22">
        <f>'Лист5 (2)'!H261</f>
        <v>406.142</v>
      </c>
      <c r="I228" s="22">
        <f>'Лист5 (2)'!I261</f>
        <v>0</v>
      </c>
      <c r="J228" s="22">
        <f>'Лист5 (2)'!J261</f>
        <v>406.142</v>
      </c>
      <c r="K228" s="22">
        <f>'Лист5 (2)'!K261</f>
        <v>0</v>
      </c>
      <c r="L228" s="22">
        <f>'Лист5 (2)'!L261</f>
        <v>406.142</v>
      </c>
    </row>
    <row r="229" spans="1:12" x14ac:dyDescent="0.25">
      <c r="A229" s="104"/>
      <c r="B229" s="37" t="s">
        <v>158</v>
      </c>
      <c r="C229" s="38" t="s">
        <v>155</v>
      </c>
      <c r="D229" s="38" t="s">
        <v>4</v>
      </c>
      <c r="E229" s="23" t="s">
        <v>284</v>
      </c>
      <c r="F229" s="23" t="s">
        <v>93</v>
      </c>
      <c r="G229" s="23" t="s">
        <v>94</v>
      </c>
      <c r="H229" s="22">
        <f>'Лист5 (2)'!H262</f>
        <v>18.48</v>
      </c>
      <c r="I229" s="22">
        <f>'Лист5 (2)'!I262</f>
        <v>0</v>
      </c>
      <c r="J229" s="22">
        <f>'Лист5 (2)'!J262</f>
        <v>18.48</v>
      </c>
      <c r="K229" s="22">
        <f>'Лист5 (2)'!K262</f>
        <v>0</v>
      </c>
      <c r="L229" s="22">
        <f>'Лист5 (2)'!L262</f>
        <v>18.48</v>
      </c>
    </row>
    <row r="230" spans="1:12" x14ac:dyDescent="0.25">
      <c r="A230" s="104"/>
      <c r="B230" s="37" t="s">
        <v>158</v>
      </c>
      <c r="C230" s="38" t="s">
        <v>155</v>
      </c>
      <c r="D230" s="38" t="s">
        <v>4</v>
      </c>
      <c r="E230" s="23" t="s">
        <v>285</v>
      </c>
      <c r="F230" s="23" t="s">
        <v>95</v>
      </c>
      <c r="G230" s="23" t="s">
        <v>102</v>
      </c>
      <c r="H230" s="22">
        <f>'Лист5 (2)'!H263</f>
        <v>51.3</v>
      </c>
      <c r="I230" s="22">
        <f>'Лист5 (2)'!I263</f>
        <v>0</v>
      </c>
      <c r="J230" s="22">
        <f>'Лист5 (2)'!J263</f>
        <v>51.3</v>
      </c>
      <c r="K230" s="22">
        <f>'Лист5 (2)'!K263</f>
        <v>0</v>
      </c>
      <c r="L230" s="22">
        <f>'Лист5 (2)'!L263</f>
        <v>51.3</v>
      </c>
    </row>
    <row r="231" spans="1:12" x14ac:dyDescent="0.25">
      <c r="A231" s="104"/>
      <c r="B231" s="37" t="s">
        <v>158</v>
      </c>
      <c r="C231" s="38" t="s">
        <v>155</v>
      </c>
      <c r="D231" s="38" t="s">
        <v>4</v>
      </c>
      <c r="E231" s="23" t="s">
        <v>286</v>
      </c>
      <c r="F231" s="23" t="s">
        <v>95</v>
      </c>
      <c r="G231" s="23" t="s">
        <v>97</v>
      </c>
      <c r="H231" s="22">
        <f>'Лист5 (2)'!H264</f>
        <v>42.2</v>
      </c>
      <c r="I231" s="22">
        <f>'Лист5 (2)'!I264</f>
        <v>0</v>
      </c>
      <c r="J231" s="22">
        <f>'Лист5 (2)'!J264</f>
        <v>42.2</v>
      </c>
      <c r="K231" s="22">
        <f>'Лист5 (2)'!K264</f>
        <v>0</v>
      </c>
      <c r="L231" s="22">
        <f>'Лист5 (2)'!L264</f>
        <v>42.2</v>
      </c>
    </row>
    <row r="232" spans="1:12" x14ac:dyDescent="0.25">
      <c r="A232" s="104"/>
      <c r="B232" s="37" t="s">
        <v>158</v>
      </c>
      <c r="C232" s="38" t="s">
        <v>155</v>
      </c>
      <c r="D232" s="38" t="s">
        <v>4</v>
      </c>
      <c r="E232" s="23" t="s">
        <v>287</v>
      </c>
      <c r="F232" s="23" t="s">
        <v>95</v>
      </c>
      <c r="G232" s="23" t="s">
        <v>98</v>
      </c>
      <c r="H232" s="22">
        <f>'Лист5 (2)'!H265</f>
        <v>61</v>
      </c>
      <c r="I232" s="22">
        <f>'Лист5 (2)'!I265</f>
        <v>0</v>
      </c>
      <c r="J232" s="22">
        <f>'Лист5 (2)'!J265</f>
        <v>61</v>
      </c>
      <c r="K232" s="22">
        <f>'Лист5 (2)'!K265</f>
        <v>0</v>
      </c>
      <c r="L232" s="22">
        <f>'Лист5 (2)'!L265</f>
        <v>61</v>
      </c>
    </row>
    <row r="233" spans="1:12" x14ac:dyDescent="0.25">
      <c r="A233" s="104"/>
      <c r="B233" s="37" t="s">
        <v>158</v>
      </c>
      <c r="C233" s="38" t="s">
        <v>155</v>
      </c>
      <c r="D233" s="38" t="s">
        <v>4</v>
      </c>
      <c r="E233" s="23" t="s">
        <v>288</v>
      </c>
      <c r="F233" s="23" t="s">
        <v>95</v>
      </c>
      <c r="G233" s="23" t="s">
        <v>99</v>
      </c>
      <c r="H233" s="22">
        <f>'Лист5 (2)'!H266</f>
        <v>145.62</v>
      </c>
      <c r="I233" s="22">
        <f>'Лист5 (2)'!I266</f>
        <v>0</v>
      </c>
      <c r="J233" s="22">
        <f>'Лист5 (2)'!J266</f>
        <v>145.62</v>
      </c>
      <c r="K233" s="22">
        <f>'Лист5 (2)'!K266</f>
        <v>0</v>
      </c>
      <c r="L233" s="22">
        <f>'Лист5 (2)'!L266</f>
        <v>145.62</v>
      </c>
    </row>
    <row r="234" spans="1:12" x14ac:dyDescent="0.25">
      <c r="A234" s="104"/>
      <c r="B234" s="37" t="s">
        <v>158</v>
      </c>
      <c r="C234" s="38" t="s">
        <v>155</v>
      </c>
      <c r="D234" s="38" t="s">
        <v>4</v>
      </c>
      <c r="E234" s="23">
        <v>9982960590</v>
      </c>
      <c r="F234" s="23">
        <v>851</v>
      </c>
      <c r="G234" s="23">
        <v>291</v>
      </c>
      <c r="H234" s="22">
        <f>'Лист5 (2)'!H267</f>
        <v>0</v>
      </c>
      <c r="I234" s="22">
        <f>'Лист5 (2)'!I267</f>
        <v>0</v>
      </c>
      <c r="J234" s="22">
        <f>'Лист5 (2)'!J267</f>
        <v>0</v>
      </c>
      <c r="K234" s="22">
        <f>'Лист5 (2)'!K267</f>
        <v>3</v>
      </c>
      <c r="L234" s="22">
        <f>'Лист5 (2)'!L267</f>
        <v>3</v>
      </c>
    </row>
    <row r="235" spans="1:12" s="15" customFormat="1" x14ac:dyDescent="0.25">
      <c r="A235" s="52" t="s">
        <v>443</v>
      </c>
      <c r="B235" s="31"/>
      <c r="C235" s="36"/>
      <c r="D235" s="36"/>
      <c r="E235" s="83"/>
      <c r="F235" s="83"/>
      <c r="G235" s="83"/>
      <c r="H235" s="84">
        <f>H236+H237+H238+H239+H240+H241+H242+H243</f>
        <v>0</v>
      </c>
      <c r="I235" s="84">
        <f t="shared" ref="I235:L235" si="73">I236+I237+I238+I239+I240+I241+I242+I243</f>
        <v>0</v>
      </c>
      <c r="J235" s="84">
        <f t="shared" si="73"/>
        <v>0</v>
      </c>
      <c r="K235" s="84">
        <f t="shared" si="73"/>
        <v>238.32768000000002</v>
      </c>
      <c r="L235" s="84">
        <f t="shared" si="73"/>
        <v>238.32768000000002</v>
      </c>
    </row>
    <row r="236" spans="1:12" x14ac:dyDescent="0.25">
      <c r="A236" s="81" t="s">
        <v>451</v>
      </c>
      <c r="B236" s="37" t="s">
        <v>158</v>
      </c>
      <c r="C236" s="38" t="s">
        <v>155</v>
      </c>
      <c r="D236" s="38" t="s">
        <v>4</v>
      </c>
      <c r="E236" s="23" t="s">
        <v>452</v>
      </c>
      <c r="F236" s="23">
        <v>244</v>
      </c>
      <c r="G236" s="23">
        <v>310</v>
      </c>
      <c r="H236" s="22">
        <v>0</v>
      </c>
      <c r="I236" s="22">
        <v>0</v>
      </c>
      <c r="J236" s="22">
        <f>H236+I236</f>
        <v>0</v>
      </c>
      <c r="K236" s="22">
        <f>'Лист5 (2)'!K275</f>
        <v>17.07414</v>
      </c>
      <c r="L236" s="22">
        <f>J236+K236</f>
        <v>17.07414</v>
      </c>
    </row>
    <row r="237" spans="1:12" x14ac:dyDescent="0.25">
      <c r="A237" s="81" t="s">
        <v>449</v>
      </c>
      <c r="B237" s="37" t="s">
        <v>158</v>
      </c>
      <c r="C237" s="38" t="s">
        <v>155</v>
      </c>
      <c r="D237" s="38" t="s">
        <v>4</v>
      </c>
      <c r="E237" s="23" t="s">
        <v>452</v>
      </c>
      <c r="F237" s="23">
        <v>244</v>
      </c>
      <c r="G237" s="23">
        <v>310</v>
      </c>
      <c r="H237" s="22">
        <v>0</v>
      </c>
      <c r="I237" s="22">
        <v>0</v>
      </c>
      <c r="J237" s="22">
        <f t="shared" ref="J237:L243" si="74">H237+I237</f>
        <v>0</v>
      </c>
      <c r="K237" s="22">
        <f>'Лист5 (2)'!K276</f>
        <v>20</v>
      </c>
      <c r="L237" s="22">
        <f t="shared" si="74"/>
        <v>20</v>
      </c>
    </row>
    <row r="238" spans="1:12" x14ac:dyDescent="0.25">
      <c r="A238" s="81" t="s">
        <v>453</v>
      </c>
      <c r="B238" s="37" t="s">
        <v>158</v>
      </c>
      <c r="C238" s="38" t="s">
        <v>155</v>
      </c>
      <c r="D238" s="38" t="s">
        <v>4</v>
      </c>
      <c r="E238" s="23" t="s">
        <v>454</v>
      </c>
      <c r="F238" s="23">
        <v>244</v>
      </c>
      <c r="G238" s="23">
        <v>310</v>
      </c>
      <c r="H238" s="22">
        <v>0</v>
      </c>
      <c r="I238" s="22">
        <v>0</v>
      </c>
      <c r="J238" s="22">
        <f t="shared" si="74"/>
        <v>0</v>
      </c>
      <c r="K238" s="22">
        <f>'Лист5 (2)'!K277</f>
        <v>104.07997</v>
      </c>
      <c r="L238" s="22">
        <f t="shared" si="74"/>
        <v>104.07997</v>
      </c>
    </row>
    <row r="239" spans="1:12" x14ac:dyDescent="0.25">
      <c r="A239" s="81" t="s">
        <v>449</v>
      </c>
      <c r="B239" s="37" t="s">
        <v>158</v>
      </c>
      <c r="C239" s="38" t="s">
        <v>155</v>
      </c>
      <c r="D239" s="38" t="s">
        <v>4</v>
      </c>
      <c r="E239" s="23" t="s">
        <v>454</v>
      </c>
      <c r="F239" s="23">
        <v>244</v>
      </c>
      <c r="G239" s="23">
        <v>310</v>
      </c>
      <c r="H239" s="22">
        <v>0</v>
      </c>
      <c r="I239" s="22">
        <v>0</v>
      </c>
      <c r="J239" s="22">
        <f t="shared" si="74"/>
        <v>0</v>
      </c>
      <c r="K239" s="22">
        <f>'Лист5 (2)'!K278</f>
        <v>15.920030000000001</v>
      </c>
      <c r="L239" s="22">
        <f t="shared" si="74"/>
        <v>15.920030000000001</v>
      </c>
    </row>
    <row r="240" spans="1:12" x14ac:dyDescent="0.25">
      <c r="A240" s="81" t="s">
        <v>453</v>
      </c>
      <c r="B240" s="37" t="s">
        <v>158</v>
      </c>
      <c r="C240" s="38" t="s">
        <v>155</v>
      </c>
      <c r="D240" s="38" t="s">
        <v>4</v>
      </c>
      <c r="E240" s="23" t="s">
        <v>454</v>
      </c>
      <c r="F240" s="23">
        <v>244</v>
      </c>
      <c r="G240" s="23">
        <v>226</v>
      </c>
      <c r="H240" s="22">
        <v>0</v>
      </c>
      <c r="I240" s="22">
        <v>0</v>
      </c>
      <c r="J240" s="22">
        <f t="shared" si="74"/>
        <v>0</v>
      </c>
      <c r="K240" s="22">
        <f>'Лист5 (2)'!K279</f>
        <v>26.673570000000002</v>
      </c>
      <c r="L240" s="22">
        <f t="shared" si="74"/>
        <v>26.673570000000002</v>
      </c>
    </row>
    <row r="241" spans="1:12" x14ac:dyDescent="0.25">
      <c r="A241" s="81" t="s">
        <v>449</v>
      </c>
      <c r="B241" s="37" t="s">
        <v>158</v>
      </c>
      <c r="C241" s="38" t="s">
        <v>155</v>
      </c>
      <c r="D241" s="38" t="s">
        <v>4</v>
      </c>
      <c r="E241" s="23" t="s">
        <v>454</v>
      </c>
      <c r="F241" s="23">
        <v>244</v>
      </c>
      <c r="G241" s="23">
        <v>226</v>
      </c>
      <c r="H241" s="22">
        <v>0</v>
      </c>
      <c r="I241" s="22">
        <v>0</v>
      </c>
      <c r="J241" s="22">
        <f t="shared" si="74"/>
        <v>0</v>
      </c>
      <c r="K241" s="22">
        <f>'Лист5 (2)'!K280</f>
        <v>4.0799700000000003</v>
      </c>
      <c r="L241" s="22">
        <f t="shared" si="74"/>
        <v>4.0799700000000003</v>
      </c>
    </row>
    <row r="242" spans="1:12" x14ac:dyDescent="0.25">
      <c r="A242" s="81" t="s">
        <v>447</v>
      </c>
      <c r="B242" s="37" t="s">
        <v>158</v>
      </c>
      <c r="C242" s="38" t="s">
        <v>155</v>
      </c>
      <c r="D242" s="38" t="s">
        <v>4</v>
      </c>
      <c r="E242" s="23" t="s">
        <v>448</v>
      </c>
      <c r="F242" s="23">
        <v>350</v>
      </c>
      <c r="G242" s="23">
        <v>296</v>
      </c>
      <c r="H242" s="22">
        <v>0</v>
      </c>
      <c r="I242" s="22">
        <v>0</v>
      </c>
      <c r="J242" s="22">
        <f t="shared" si="74"/>
        <v>0</v>
      </c>
      <c r="K242" s="22">
        <f>'Лист5 (2)'!K281</f>
        <v>50</v>
      </c>
      <c r="L242" s="22">
        <f t="shared" si="74"/>
        <v>50</v>
      </c>
    </row>
    <row r="243" spans="1:12" x14ac:dyDescent="0.25">
      <c r="A243" s="81" t="s">
        <v>449</v>
      </c>
      <c r="B243" s="37" t="s">
        <v>158</v>
      </c>
      <c r="C243" s="38" t="s">
        <v>155</v>
      </c>
      <c r="D243" s="38" t="s">
        <v>4</v>
      </c>
      <c r="E243" s="23" t="s">
        <v>448</v>
      </c>
      <c r="F243" s="23">
        <v>350</v>
      </c>
      <c r="G243" s="23">
        <v>296</v>
      </c>
      <c r="H243" s="22">
        <v>0</v>
      </c>
      <c r="I243" s="22">
        <v>0</v>
      </c>
      <c r="J243" s="22">
        <f t="shared" si="74"/>
        <v>0</v>
      </c>
      <c r="K243" s="22">
        <f>'Лист5 (2)'!K282</f>
        <v>0.5</v>
      </c>
      <c r="L243" s="22">
        <f t="shared" si="74"/>
        <v>0.5</v>
      </c>
    </row>
    <row r="244" spans="1:12" x14ac:dyDescent="0.25">
      <c r="A244" s="34" t="s">
        <v>219</v>
      </c>
      <c r="B244" s="35"/>
      <c r="C244" s="36" t="s">
        <v>111</v>
      </c>
      <c r="D244" s="36" t="s">
        <v>6</v>
      </c>
      <c r="E244" s="36"/>
      <c r="F244" s="36"/>
      <c r="G244" s="36"/>
      <c r="H244" s="33">
        <f>H245+H262+H290+H313+H328+H308</f>
        <v>521172.41200000001</v>
      </c>
      <c r="I244" s="33">
        <f t="shared" ref="I244:L244" si="75">I245+I262+I290+I313+I328+I308</f>
        <v>3030.3319999999994</v>
      </c>
      <c r="J244" s="33">
        <f t="shared" si="75"/>
        <v>524202.74400000001</v>
      </c>
      <c r="K244" s="33">
        <f t="shared" si="75"/>
        <v>7343.878999999999</v>
      </c>
      <c r="L244" s="33">
        <f t="shared" si="75"/>
        <v>531546.62300000002</v>
      </c>
    </row>
    <row r="245" spans="1:12" x14ac:dyDescent="0.25">
      <c r="A245" s="30" t="s">
        <v>218</v>
      </c>
      <c r="B245" s="31"/>
      <c r="C245" s="36" t="s">
        <v>111</v>
      </c>
      <c r="D245" s="36" t="s">
        <v>4</v>
      </c>
      <c r="E245" s="36"/>
      <c r="F245" s="36"/>
      <c r="G245" s="36"/>
      <c r="H245" s="33">
        <f>H246+H251</f>
        <v>46327.949000000001</v>
      </c>
      <c r="I245" s="33">
        <f>I246+I251</f>
        <v>65</v>
      </c>
      <c r="J245" s="33">
        <f>J246+J251</f>
        <v>46392.949000000001</v>
      </c>
      <c r="K245" s="33">
        <f>K246+K251</f>
        <v>8</v>
      </c>
      <c r="L245" s="33">
        <f>L246+L251</f>
        <v>46400.949000000001</v>
      </c>
    </row>
    <row r="246" spans="1:12" x14ac:dyDescent="0.25">
      <c r="A246" s="30" t="s">
        <v>419</v>
      </c>
      <c r="B246" s="31"/>
      <c r="C246" s="36" t="s">
        <v>111</v>
      </c>
      <c r="D246" s="36" t="s">
        <v>4</v>
      </c>
      <c r="E246" s="36"/>
      <c r="F246" s="36"/>
      <c r="G246" s="36"/>
      <c r="H246" s="33">
        <f>H247+H248+H249+H250</f>
        <v>24014</v>
      </c>
      <c r="I246" s="33">
        <f t="shared" ref="I246:J246" si="76">I247+I248+I249+I250</f>
        <v>0</v>
      </c>
      <c r="J246" s="33">
        <f t="shared" si="76"/>
        <v>24014</v>
      </c>
      <c r="K246" s="33">
        <f t="shared" ref="K246:L246" si="77">K247+K248+K249+K250</f>
        <v>0</v>
      </c>
      <c r="L246" s="33">
        <f t="shared" si="77"/>
        <v>24014</v>
      </c>
    </row>
    <row r="247" spans="1:12" x14ac:dyDescent="0.25">
      <c r="A247" s="104" t="s">
        <v>139</v>
      </c>
      <c r="B247" s="37" t="s">
        <v>140</v>
      </c>
      <c r="C247" s="38" t="s">
        <v>111</v>
      </c>
      <c r="D247" s="38" t="s">
        <v>4</v>
      </c>
      <c r="E247" s="23" t="s">
        <v>141</v>
      </c>
      <c r="F247" s="23" t="s">
        <v>124</v>
      </c>
      <c r="G247" s="23" t="s">
        <v>86</v>
      </c>
      <c r="H247" s="22">
        <f>'Лист5 (2)'!H135</f>
        <v>17815.553</v>
      </c>
      <c r="I247" s="22">
        <f>'Лист5 (2)'!I135</f>
        <v>0</v>
      </c>
      <c r="J247" s="22">
        <f>'Лист5 (2)'!J135</f>
        <v>17815.553</v>
      </c>
      <c r="K247" s="22">
        <f>'Лист5 (2)'!K135</f>
        <v>0</v>
      </c>
      <c r="L247" s="22">
        <f>'Лист5 (2)'!L135</f>
        <v>17815.553</v>
      </c>
    </row>
    <row r="248" spans="1:12" x14ac:dyDescent="0.25">
      <c r="A248" s="104"/>
      <c r="B248" s="37" t="s">
        <v>140</v>
      </c>
      <c r="C248" s="38" t="s">
        <v>111</v>
      </c>
      <c r="D248" s="38" t="s">
        <v>4</v>
      </c>
      <c r="E248" s="23" t="s">
        <v>141</v>
      </c>
      <c r="F248" s="23" t="s">
        <v>125</v>
      </c>
      <c r="G248" s="23" t="s">
        <v>88</v>
      </c>
      <c r="H248" s="22">
        <f>'Лист5 (2)'!H136</f>
        <v>5380.2969999999996</v>
      </c>
      <c r="I248" s="22">
        <f>'Лист5 (2)'!I136</f>
        <v>0</v>
      </c>
      <c r="J248" s="22">
        <f>'Лист5 (2)'!J136</f>
        <v>5380.2969999999996</v>
      </c>
      <c r="K248" s="22">
        <f>'Лист5 (2)'!K136</f>
        <v>0</v>
      </c>
      <c r="L248" s="22">
        <f>'Лист5 (2)'!L136</f>
        <v>5380.2969999999996</v>
      </c>
    </row>
    <row r="249" spans="1:12" x14ac:dyDescent="0.25">
      <c r="A249" s="104"/>
      <c r="B249" s="37" t="s">
        <v>140</v>
      </c>
      <c r="C249" s="38" t="s">
        <v>111</v>
      </c>
      <c r="D249" s="38" t="s">
        <v>4</v>
      </c>
      <c r="E249" s="23" t="s">
        <v>141</v>
      </c>
      <c r="F249" s="23" t="s">
        <v>95</v>
      </c>
      <c r="G249" s="23" t="s">
        <v>97</v>
      </c>
      <c r="H249" s="22">
        <f>'Лист5 (2)'!H137</f>
        <v>500</v>
      </c>
      <c r="I249" s="22">
        <f>'Лист5 (2)'!I137</f>
        <v>0</v>
      </c>
      <c r="J249" s="22">
        <f>'Лист5 (2)'!J137</f>
        <v>500</v>
      </c>
      <c r="K249" s="22">
        <f>'Лист5 (2)'!K137</f>
        <v>0</v>
      </c>
      <c r="L249" s="22">
        <f>'Лист5 (2)'!L137</f>
        <v>500</v>
      </c>
    </row>
    <row r="250" spans="1:12" x14ac:dyDescent="0.25">
      <c r="A250" s="41"/>
      <c r="B250" s="37" t="s">
        <v>140</v>
      </c>
      <c r="C250" s="38" t="s">
        <v>111</v>
      </c>
      <c r="D250" s="38" t="s">
        <v>4</v>
      </c>
      <c r="E250" s="23" t="s">
        <v>141</v>
      </c>
      <c r="F250" s="23" t="s">
        <v>95</v>
      </c>
      <c r="G250" s="23" t="s">
        <v>99</v>
      </c>
      <c r="H250" s="22">
        <f>'Лист5 (2)'!H138</f>
        <v>318.14999999999998</v>
      </c>
      <c r="I250" s="22">
        <f>'Лист5 (2)'!I138</f>
        <v>0</v>
      </c>
      <c r="J250" s="22">
        <f>'Лист5 (2)'!J138</f>
        <v>318.14999999999998</v>
      </c>
      <c r="K250" s="22">
        <f>'Лист5 (2)'!K138</f>
        <v>0</v>
      </c>
      <c r="L250" s="22">
        <f>'Лист5 (2)'!L138</f>
        <v>318.14999999999998</v>
      </c>
    </row>
    <row r="251" spans="1:12" x14ac:dyDescent="0.25">
      <c r="A251" s="30" t="s">
        <v>142</v>
      </c>
      <c r="B251" s="31"/>
      <c r="C251" s="36" t="s">
        <v>111</v>
      </c>
      <c r="D251" s="36" t="s">
        <v>4</v>
      </c>
      <c r="E251" s="36"/>
      <c r="F251" s="36"/>
      <c r="G251" s="36"/>
      <c r="H251" s="33">
        <f>H252+H253+H254+H255+H256+H257+H258+H259+H260+H261</f>
        <v>22313.949000000001</v>
      </c>
      <c r="I251" s="33">
        <f t="shared" ref="I251:J251" si="78">I252+I253+I254+I255+I256+I257+I258+I259+I260+I261</f>
        <v>65</v>
      </c>
      <c r="J251" s="33">
        <f t="shared" si="78"/>
        <v>22378.949000000001</v>
      </c>
      <c r="K251" s="33">
        <f t="shared" ref="K251:L251" si="79">K252+K253+K254+K255+K256+K257+K258+K259+K260+K261</f>
        <v>8</v>
      </c>
      <c r="L251" s="33">
        <f t="shared" si="79"/>
        <v>22386.949000000001</v>
      </c>
    </row>
    <row r="252" spans="1:12" x14ac:dyDescent="0.25">
      <c r="A252" s="104" t="s">
        <v>420</v>
      </c>
      <c r="B252" s="37" t="s">
        <v>140</v>
      </c>
      <c r="C252" s="38" t="s">
        <v>111</v>
      </c>
      <c r="D252" s="38" t="s">
        <v>4</v>
      </c>
      <c r="E252" s="23" t="s">
        <v>289</v>
      </c>
      <c r="F252" s="23" t="s">
        <v>124</v>
      </c>
      <c r="G252" s="23" t="s">
        <v>86</v>
      </c>
      <c r="H252" s="22">
        <f>'Лист5 (2)'!H140</f>
        <v>9370.2960000000003</v>
      </c>
      <c r="I252" s="22">
        <f>'Лист5 (2)'!I140</f>
        <v>0</v>
      </c>
      <c r="J252" s="22">
        <f>'Лист5 (2)'!J140</f>
        <v>9370.2960000000003</v>
      </c>
      <c r="K252" s="22">
        <f>'Лист5 (2)'!K140</f>
        <v>0</v>
      </c>
      <c r="L252" s="22">
        <f>'Лист5 (2)'!L140</f>
        <v>9370.2960000000003</v>
      </c>
    </row>
    <row r="253" spans="1:12" x14ac:dyDescent="0.25">
      <c r="A253" s="104"/>
      <c r="B253" s="37" t="s">
        <v>140</v>
      </c>
      <c r="C253" s="38" t="s">
        <v>111</v>
      </c>
      <c r="D253" s="38" t="s">
        <v>4</v>
      </c>
      <c r="E253" s="23" t="s">
        <v>289</v>
      </c>
      <c r="F253" s="23" t="s">
        <v>125</v>
      </c>
      <c r="G253" s="23" t="s">
        <v>88</v>
      </c>
      <c r="H253" s="22">
        <f>'Лист5 (2)'!H141</f>
        <v>2829.8290000000002</v>
      </c>
      <c r="I253" s="22">
        <f>'Лист5 (2)'!I141</f>
        <v>0</v>
      </c>
      <c r="J253" s="22">
        <f>'Лист5 (2)'!J141</f>
        <v>2829.8290000000002</v>
      </c>
      <c r="K253" s="22">
        <f>'Лист5 (2)'!K141</f>
        <v>0</v>
      </c>
      <c r="L253" s="22">
        <f>'Лист5 (2)'!L141</f>
        <v>2829.8290000000002</v>
      </c>
    </row>
    <row r="254" spans="1:12" x14ac:dyDescent="0.25">
      <c r="A254" s="104"/>
      <c r="B254" s="37" t="s">
        <v>140</v>
      </c>
      <c r="C254" s="38" t="s">
        <v>111</v>
      </c>
      <c r="D254" s="38" t="s">
        <v>4</v>
      </c>
      <c r="E254" s="23" t="s">
        <v>290</v>
      </c>
      <c r="F254" s="23" t="s">
        <v>93</v>
      </c>
      <c r="G254" s="23" t="s">
        <v>94</v>
      </c>
      <c r="H254" s="22">
        <f>'Лист5 (2)'!H142</f>
        <v>99</v>
      </c>
      <c r="I254" s="22">
        <f>'Лист5 (2)'!I142</f>
        <v>0</v>
      </c>
      <c r="J254" s="22">
        <f>'Лист5 (2)'!J142</f>
        <v>99</v>
      </c>
      <c r="K254" s="22">
        <f>'Лист5 (2)'!K142</f>
        <v>0</v>
      </c>
      <c r="L254" s="22">
        <f>'Лист5 (2)'!L142</f>
        <v>99</v>
      </c>
    </row>
    <row r="255" spans="1:12" x14ac:dyDescent="0.25">
      <c r="A255" s="104"/>
      <c r="B255" s="37" t="s">
        <v>140</v>
      </c>
      <c r="C255" s="38" t="s">
        <v>111</v>
      </c>
      <c r="D255" s="38" t="s">
        <v>4</v>
      </c>
      <c r="E255" s="23" t="s">
        <v>291</v>
      </c>
      <c r="F255" s="23" t="s">
        <v>95</v>
      </c>
      <c r="G255" s="23" t="s">
        <v>102</v>
      </c>
      <c r="H255" s="22">
        <f>'Лист5 (2)'!H143</f>
        <v>797.8</v>
      </c>
      <c r="I255" s="22">
        <f>'Лист5 (2)'!I143</f>
        <v>0</v>
      </c>
      <c r="J255" s="22">
        <f>'Лист5 (2)'!J143</f>
        <v>797.8</v>
      </c>
      <c r="K255" s="22">
        <f>'Лист5 (2)'!K143</f>
        <v>0</v>
      </c>
      <c r="L255" s="22">
        <f>'Лист5 (2)'!L143</f>
        <v>797.8</v>
      </c>
    </row>
    <row r="256" spans="1:12" x14ac:dyDescent="0.25">
      <c r="A256" s="104"/>
      <c r="B256" s="37" t="s">
        <v>140</v>
      </c>
      <c r="C256" s="38" t="s">
        <v>111</v>
      </c>
      <c r="D256" s="38" t="s">
        <v>4</v>
      </c>
      <c r="E256" s="23" t="s">
        <v>292</v>
      </c>
      <c r="F256" s="23" t="s">
        <v>95</v>
      </c>
      <c r="G256" s="23" t="s">
        <v>103</v>
      </c>
      <c r="H256" s="22">
        <f>'Лист5 (2)'!H144</f>
        <v>1413.864</v>
      </c>
      <c r="I256" s="22">
        <f>'Лист5 (2)'!I144</f>
        <v>0</v>
      </c>
      <c r="J256" s="22">
        <f>'Лист5 (2)'!J144</f>
        <v>1413.864</v>
      </c>
      <c r="K256" s="22">
        <f>'Лист5 (2)'!K144</f>
        <v>0</v>
      </c>
      <c r="L256" s="22">
        <f>'Лист5 (2)'!L144</f>
        <v>1413.864</v>
      </c>
    </row>
    <row r="257" spans="1:12" x14ac:dyDescent="0.25">
      <c r="A257" s="104"/>
      <c r="B257" s="37" t="s">
        <v>140</v>
      </c>
      <c r="C257" s="38" t="s">
        <v>111</v>
      </c>
      <c r="D257" s="38" t="s">
        <v>4</v>
      </c>
      <c r="E257" s="23" t="s">
        <v>293</v>
      </c>
      <c r="F257" s="23" t="s">
        <v>95</v>
      </c>
      <c r="G257" s="23" t="s">
        <v>97</v>
      </c>
      <c r="H257" s="22">
        <f>'Лист5 (2)'!H145</f>
        <v>156</v>
      </c>
      <c r="I257" s="22">
        <f>'Лист5 (2)'!I145</f>
        <v>0</v>
      </c>
      <c r="J257" s="22">
        <f>'Лист5 (2)'!J145</f>
        <v>156</v>
      </c>
      <c r="K257" s="22">
        <f>'Лист5 (2)'!K145</f>
        <v>0</v>
      </c>
      <c r="L257" s="22">
        <f>'Лист5 (2)'!L145</f>
        <v>156</v>
      </c>
    </row>
    <row r="258" spans="1:12" x14ac:dyDescent="0.25">
      <c r="A258" s="104"/>
      <c r="B258" s="37" t="s">
        <v>140</v>
      </c>
      <c r="C258" s="38" t="s">
        <v>111</v>
      </c>
      <c r="D258" s="38" t="s">
        <v>4</v>
      </c>
      <c r="E258" s="23" t="s">
        <v>294</v>
      </c>
      <c r="F258" s="23" t="s">
        <v>104</v>
      </c>
      <c r="G258" s="23">
        <v>291</v>
      </c>
      <c r="H258" s="22">
        <f>'Лист5 (2)'!H146</f>
        <v>738.97400000000005</v>
      </c>
      <c r="I258" s="22">
        <f>'Лист5 (2)'!I146</f>
        <v>0</v>
      </c>
      <c r="J258" s="22">
        <f>'Лист5 (2)'!J146</f>
        <v>738.97400000000005</v>
      </c>
      <c r="K258" s="22">
        <f>'Лист5 (2)'!K146</f>
        <v>0</v>
      </c>
      <c r="L258" s="22">
        <f>'Лист5 (2)'!L146</f>
        <v>738.97400000000005</v>
      </c>
    </row>
    <row r="259" spans="1:12" x14ac:dyDescent="0.25">
      <c r="A259" s="104"/>
      <c r="B259" s="37" t="s">
        <v>140</v>
      </c>
      <c r="C259" s="38" t="s">
        <v>111</v>
      </c>
      <c r="D259" s="38" t="s">
        <v>4</v>
      </c>
      <c r="E259" s="23">
        <v>9983170010</v>
      </c>
      <c r="F259" s="23" t="s">
        <v>95</v>
      </c>
      <c r="G259" s="23" t="s">
        <v>98</v>
      </c>
      <c r="H259" s="22">
        <f>'Лист5 (2)'!H147</f>
        <v>706.48</v>
      </c>
      <c r="I259" s="22">
        <f>'Лист5 (2)'!I147</f>
        <v>341</v>
      </c>
      <c r="J259" s="22">
        <f>'Лист5 (2)'!J147</f>
        <v>1047.48</v>
      </c>
      <c r="K259" s="22">
        <f>'Лист5 (2)'!K147</f>
        <v>0</v>
      </c>
      <c r="L259" s="22">
        <f>'Лист5 (2)'!L147</f>
        <v>1047.48</v>
      </c>
    </row>
    <row r="260" spans="1:12" x14ac:dyDescent="0.25">
      <c r="A260" s="104"/>
      <c r="B260" s="37" t="s">
        <v>140</v>
      </c>
      <c r="C260" s="38" t="s">
        <v>111</v>
      </c>
      <c r="D260" s="38" t="s">
        <v>4</v>
      </c>
      <c r="E260" s="23" t="s">
        <v>295</v>
      </c>
      <c r="F260" s="23" t="s">
        <v>95</v>
      </c>
      <c r="G260" s="23" t="s">
        <v>99</v>
      </c>
      <c r="H260" s="22">
        <f>'Лист5 (2)'!H148</f>
        <v>6201.7060000000001</v>
      </c>
      <c r="I260" s="22">
        <f>'Лист5 (2)'!I148</f>
        <v>-5578.5</v>
      </c>
      <c r="J260" s="22">
        <f>'Лист5 (2)'!J148</f>
        <v>623.20600000000013</v>
      </c>
      <c r="K260" s="22">
        <f>'Лист5 (2)'!K148</f>
        <v>8</v>
      </c>
      <c r="L260" s="22">
        <f>'Лист5 (2)'!L148</f>
        <v>631.20600000000013</v>
      </c>
    </row>
    <row r="261" spans="1:12" x14ac:dyDescent="0.25">
      <c r="A261" s="104"/>
      <c r="B261" s="37" t="s">
        <v>140</v>
      </c>
      <c r="C261" s="38" t="s">
        <v>111</v>
      </c>
      <c r="D261" s="38" t="s">
        <v>4</v>
      </c>
      <c r="E261" s="23">
        <v>9983470012</v>
      </c>
      <c r="F261" s="23" t="s">
        <v>95</v>
      </c>
      <c r="G261" s="23">
        <v>342</v>
      </c>
      <c r="H261" s="22">
        <f>'Лист5 (2)'!H149</f>
        <v>0</v>
      </c>
      <c r="I261" s="22">
        <f>'Лист5 (2)'!I149</f>
        <v>5302.5</v>
      </c>
      <c r="J261" s="22">
        <f>'Лист5 (2)'!J149</f>
        <v>5302.5</v>
      </c>
      <c r="K261" s="22">
        <f>'Лист5 (2)'!K149</f>
        <v>0</v>
      </c>
      <c r="L261" s="22">
        <f>'Лист5 (2)'!L149</f>
        <v>5302.5</v>
      </c>
    </row>
    <row r="262" spans="1:12" x14ac:dyDescent="0.25">
      <c r="A262" s="30" t="s">
        <v>217</v>
      </c>
      <c r="B262" s="31"/>
      <c r="C262" s="36" t="s">
        <v>111</v>
      </c>
      <c r="D262" s="36" t="s">
        <v>83</v>
      </c>
      <c r="E262" s="36"/>
      <c r="F262" s="36"/>
      <c r="G262" s="36"/>
      <c r="H262" s="33">
        <f>H263+H268+H272+H289</f>
        <v>432913.58</v>
      </c>
      <c r="I262" s="33">
        <f t="shared" ref="I262:J262" si="80">I263+I268+I272+I289</f>
        <v>928.57999999999959</v>
      </c>
      <c r="J262" s="33">
        <f t="shared" si="80"/>
        <v>433842.16</v>
      </c>
      <c r="K262" s="33">
        <f t="shared" ref="K262:L262" si="81">K263+K268+K272+K289</f>
        <v>6854.3239999999996</v>
      </c>
      <c r="L262" s="33">
        <f t="shared" si="81"/>
        <v>440696.484</v>
      </c>
    </row>
    <row r="263" spans="1:12" x14ac:dyDescent="0.25">
      <c r="A263" s="30" t="s">
        <v>144</v>
      </c>
      <c r="B263" s="31"/>
      <c r="C263" s="36" t="s">
        <v>111</v>
      </c>
      <c r="D263" s="36" t="s">
        <v>83</v>
      </c>
      <c r="E263" s="36"/>
      <c r="F263" s="36"/>
      <c r="G263" s="36"/>
      <c r="H263" s="33">
        <f>H264+H265+H266+H267</f>
        <v>4947.2</v>
      </c>
      <c r="I263" s="33">
        <f t="shared" ref="I263:J263" si="82">I264+I265+I266+I267</f>
        <v>0</v>
      </c>
      <c r="J263" s="33">
        <f t="shared" si="82"/>
        <v>4947.2</v>
      </c>
      <c r="K263" s="33">
        <f t="shared" ref="K263:L263" si="83">K264+K265+K266+K267</f>
        <v>0</v>
      </c>
      <c r="L263" s="33">
        <f t="shared" si="83"/>
        <v>4947.2</v>
      </c>
    </row>
    <row r="264" spans="1:12" x14ac:dyDescent="0.25">
      <c r="A264" s="41" t="s">
        <v>385</v>
      </c>
      <c r="B264" s="37" t="s">
        <v>140</v>
      </c>
      <c r="C264" s="38" t="s">
        <v>111</v>
      </c>
      <c r="D264" s="38" t="s">
        <v>83</v>
      </c>
      <c r="E264" s="23" t="s">
        <v>296</v>
      </c>
      <c r="F264" s="23" t="s">
        <v>95</v>
      </c>
      <c r="G264" s="23" t="s">
        <v>99</v>
      </c>
      <c r="H264" s="22">
        <f>'Лист5 (2)'!H152</f>
        <v>4638</v>
      </c>
      <c r="I264" s="22">
        <f>'Лист5 (2)'!I152</f>
        <v>-4638</v>
      </c>
      <c r="J264" s="22">
        <f>'Лист5 (2)'!J152</f>
        <v>0</v>
      </c>
      <c r="K264" s="22">
        <f>'Лист5 (2)'!K152</f>
        <v>0</v>
      </c>
      <c r="L264" s="22">
        <f>'Лист5 (2)'!L152</f>
        <v>0</v>
      </c>
    </row>
    <row r="265" spans="1:12" x14ac:dyDescent="0.25">
      <c r="A265" s="41" t="s">
        <v>386</v>
      </c>
      <c r="B265" s="37" t="s">
        <v>140</v>
      </c>
      <c r="C265" s="38" t="s">
        <v>111</v>
      </c>
      <c r="D265" s="38" t="s">
        <v>83</v>
      </c>
      <c r="E265" s="23" t="s">
        <v>297</v>
      </c>
      <c r="F265" s="23" t="s">
        <v>95</v>
      </c>
      <c r="G265" s="23" t="s">
        <v>99</v>
      </c>
      <c r="H265" s="22">
        <f>'Лист5 (2)'!H153</f>
        <v>309.2</v>
      </c>
      <c r="I265" s="22">
        <f>'Лист5 (2)'!I153</f>
        <v>-309.2</v>
      </c>
      <c r="J265" s="22">
        <f>'Лист5 (2)'!J153</f>
        <v>0</v>
      </c>
      <c r="K265" s="22">
        <f>'Лист5 (2)'!K153</f>
        <v>0</v>
      </c>
      <c r="L265" s="22">
        <f>'Лист5 (2)'!L153</f>
        <v>0</v>
      </c>
    </row>
    <row r="266" spans="1:12" x14ac:dyDescent="0.25">
      <c r="A266" s="79" t="s">
        <v>385</v>
      </c>
      <c r="B266" s="37" t="s">
        <v>140</v>
      </c>
      <c r="C266" s="38" t="s">
        <v>111</v>
      </c>
      <c r="D266" s="38" t="s">
        <v>83</v>
      </c>
      <c r="E266" s="23" t="s">
        <v>296</v>
      </c>
      <c r="F266" s="23" t="s">
        <v>95</v>
      </c>
      <c r="G266" s="23">
        <v>342</v>
      </c>
      <c r="H266" s="22">
        <f>'Лист5 (2)'!H154</f>
        <v>0</v>
      </c>
      <c r="I266" s="22">
        <f>'Лист5 (2)'!I154</f>
        <v>4638</v>
      </c>
      <c r="J266" s="22">
        <f>'Лист5 (2)'!J154</f>
        <v>4638</v>
      </c>
      <c r="K266" s="22">
        <f>'Лист5 (2)'!K154</f>
        <v>0</v>
      </c>
      <c r="L266" s="22">
        <f>'Лист5 (2)'!L154</f>
        <v>4638</v>
      </c>
    </row>
    <row r="267" spans="1:12" x14ac:dyDescent="0.25">
      <c r="A267" s="79" t="s">
        <v>386</v>
      </c>
      <c r="B267" s="37" t="s">
        <v>140</v>
      </c>
      <c r="C267" s="38" t="s">
        <v>111</v>
      </c>
      <c r="D267" s="38" t="s">
        <v>83</v>
      </c>
      <c r="E267" s="23" t="s">
        <v>297</v>
      </c>
      <c r="F267" s="23" t="s">
        <v>95</v>
      </c>
      <c r="G267" s="23">
        <v>342</v>
      </c>
      <c r="H267" s="22">
        <f>'Лист5 (2)'!H155</f>
        <v>0</v>
      </c>
      <c r="I267" s="22">
        <f>'Лист5 (2)'!I155</f>
        <v>309.2</v>
      </c>
      <c r="J267" s="22">
        <f>'Лист5 (2)'!J155</f>
        <v>309.2</v>
      </c>
      <c r="K267" s="22">
        <f>'Лист5 (2)'!K155</f>
        <v>0</v>
      </c>
      <c r="L267" s="22">
        <f>'Лист5 (2)'!L155</f>
        <v>309.2</v>
      </c>
    </row>
    <row r="268" spans="1:12" x14ac:dyDescent="0.25">
      <c r="A268" s="30" t="s">
        <v>421</v>
      </c>
      <c r="B268" s="31"/>
      <c r="C268" s="36" t="s">
        <v>111</v>
      </c>
      <c r="D268" s="36" t="s">
        <v>83</v>
      </c>
      <c r="E268" s="36"/>
      <c r="F268" s="36"/>
      <c r="G268" s="36"/>
      <c r="H268" s="33">
        <f>H269+H270+H271</f>
        <v>394812</v>
      </c>
      <c r="I268" s="33">
        <f>I269+I270+I271</f>
        <v>0</v>
      </c>
      <c r="J268" s="33">
        <f>J269+J270+J271</f>
        <v>394812</v>
      </c>
      <c r="K268" s="33">
        <f>K269+K270+K271</f>
        <v>0</v>
      </c>
      <c r="L268" s="33">
        <f>L269+L270+L271</f>
        <v>394812</v>
      </c>
    </row>
    <row r="269" spans="1:12" x14ac:dyDescent="0.25">
      <c r="A269" s="104" t="s">
        <v>145</v>
      </c>
      <c r="B269" s="37" t="s">
        <v>140</v>
      </c>
      <c r="C269" s="38" t="s">
        <v>111</v>
      </c>
      <c r="D269" s="38" t="s">
        <v>83</v>
      </c>
      <c r="E269" s="23" t="s">
        <v>146</v>
      </c>
      <c r="F269" s="23" t="s">
        <v>124</v>
      </c>
      <c r="G269" s="23" t="s">
        <v>86</v>
      </c>
      <c r="H269" s="22">
        <f>'Лист5 (2)'!H157</f>
        <v>300254</v>
      </c>
      <c r="I269" s="22">
        <f>'Лист5 (2)'!I157</f>
        <v>0</v>
      </c>
      <c r="J269" s="22">
        <f>'Лист5 (2)'!J157</f>
        <v>300254</v>
      </c>
      <c r="K269" s="22">
        <f>'Лист5 (2)'!K157</f>
        <v>0</v>
      </c>
      <c r="L269" s="22">
        <f>'Лист5 (2)'!L157</f>
        <v>300254</v>
      </c>
    </row>
    <row r="270" spans="1:12" x14ac:dyDescent="0.25">
      <c r="A270" s="104"/>
      <c r="B270" s="37" t="s">
        <v>140</v>
      </c>
      <c r="C270" s="38" t="s">
        <v>111</v>
      </c>
      <c r="D270" s="38" t="s">
        <v>83</v>
      </c>
      <c r="E270" s="23" t="s">
        <v>146</v>
      </c>
      <c r="F270" s="23" t="s">
        <v>125</v>
      </c>
      <c r="G270" s="23" t="s">
        <v>88</v>
      </c>
      <c r="H270" s="22">
        <f>'Лист5 (2)'!H158</f>
        <v>90676.71</v>
      </c>
      <c r="I270" s="22">
        <f>'Лист5 (2)'!I158</f>
        <v>0</v>
      </c>
      <c r="J270" s="22">
        <f>'Лист5 (2)'!J158</f>
        <v>90676.71</v>
      </c>
      <c r="K270" s="22">
        <f>'Лист5 (2)'!K158</f>
        <v>0</v>
      </c>
      <c r="L270" s="22">
        <f>'Лист5 (2)'!L158</f>
        <v>90676.71</v>
      </c>
    </row>
    <row r="271" spans="1:12" x14ac:dyDescent="0.25">
      <c r="A271" s="104"/>
      <c r="B271" s="37" t="s">
        <v>140</v>
      </c>
      <c r="C271" s="38" t="s">
        <v>111</v>
      </c>
      <c r="D271" s="38" t="s">
        <v>83</v>
      </c>
      <c r="E271" s="23" t="s">
        <v>146</v>
      </c>
      <c r="F271" s="23" t="s">
        <v>95</v>
      </c>
      <c r="G271" s="23" t="s">
        <v>97</v>
      </c>
      <c r="H271" s="22">
        <f>'Лист5 (2)'!H159</f>
        <v>3881.29</v>
      </c>
      <c r="I271" s="22">
        <f>'Лист5 (2)'!I159</f>
        <v>0</v>
      </c>
      <c r="J271" s="22">
        <f>'Лист5 (2)'!J159</f>
        <v>3881.29</v>
      </c>
      <c r="K271" s="22">
        <f>'Лист5 (2)'!K159</f>
        <v>0</v>
      </c>
      <c r="L271" s="22">
        <f>'Лист5 (2)'!L159</f>
        <v>3881.29</v>
      </c>
    </row>
    <row r="272" spans="1:12" x14ac:dyDescent="0.25">
      <c r="A272" s="30" t="s">
        <v>147</v>
      </c>
      <c r="B272" s="31"/>
      <c r="C272" s="36" t="s">
        <v>111</v>
      </c>
      <c r="D272" s="36" t="s">
        <v>83</v>
      </c>
      <c r="E272" s="36"/>
      <c r="F272" s="36"/>
      <c r="G272" s="36"/>
      <c r="H272" s="33">
        <f>H273+H274+H275+H276+H279+H280+H284+H286+H287+H285+H282+H283</f>
        <v>33154.380000000005</v>
      </c>
      <c r="I272" s="33">
        <f t="shared" ref="I272" si="84">I273+I274+I275+I276+I279+I280+I284+I286+I287+I285+I282+I283</f>
        <v>657.97999999999956</v>
      </c>
      <c r="J272" s="33">
        <f>J273+J274+J275+J276+J279+J280+J284+J286+J287+J285+J282+J283+J288+J277+J278+J281</f>
        <v>33812.36</v>
      </c>
      <c r="K272" s="33">
        <f t="shared" ref="K272:L272" si="85">K273+K274+K275+K276+K279+K280+K284+K286+K287+K285+K282+K283+K288+K277+K278+K281</f>
        <v>6854.3239999999996</v>
      </c>
      <c r="L272" s="33">
        <f t="shared" si="85"/>
        <v>40666.683999999994</v>
      </c>
    </row>
    <row r="273" spans="1:12" x14ac:dyDescent="0.25">
      <c r="A273" s="104" t="s">
        <v>147</v>
      </c>
      <c r="B273" s="37" t="s">
        <v>140</v>
      </c>
      <c r="C273" s="38" t="s">
        <v>111</v>
      </c>
      <c r="D273" s="38" t="s">
        <v>83</v>
      </c>
      <c r="E273" s="23" t="s">
        <v>298</v>
      </c>
      <c r="F273" s="23" t="s">
        <v>93</v>
      </c>
      <c r="G273" s="23" t="s">
        <v>94</v>
      </c>
      <c r="H273" s="22">
        <f>'Лист5 (2)'!H161</f>
        <v>61.8</v>
      </c>
      <c r="I273" s="22">
        <f>'Лист5 (2)'!I161</f>
        <v>0</v>
      </c>
      <c r="J273" s="22">
        <f>'Лист5 (2)'!J161</f>
        <v>61.8</v>
      </c>
      <c r="K273" s="22">
        <f>'Лист5 (2)'!K161</f>
        <v>0</v>
      </c>
      <c r="L273" s="22">
        <f>'Лист5 (2)'!L161</f>
        <v>61.8</v>
      </c>
    </row>
    <row r="274" spans="1:12" x14ac:dyDescent="0.25">
      <c r="A274" s="104"/>
      <c r="B274" s="37" t="s">
        <v>140</v>
      </c>
      <c r="C274" s="38" t="s">
        <v>111</v>
      </c>
      <c r="D274" s="38" t="s">
        <v>83</v>
      </c>
      <c r="E274" s="23" t="s">
        <v>299</v>
      </c>
      <c r="F274" s="23" t="s">
        <v>95</v>
      </c>
      <c r="G274" s="23" t="s">
        <v>102</v>
      </c>
      <c r="H274" s="22">
        <f>'Лист5 (2)'!H162</f>
        <v>6414.8</v>
      </c>
      <c r="I274" s="22">
        <f>'Лист5 (2)'!I162</f>
        <v>0</v>
      </c>
      <c r="J274" s="22">
        <f>'Лист5 (2)'!J162</f>
        <v>6414.8</v>
      </c>
      <c r="K274" s="22">
        <f>'Лист5 (2)'!K162</f>
        <v>0</v>
      </c>
      <c r="L274" s="22">
        <f>'Лист5 (2)'!L162</f>
        <v>6414.8</v>
      </c>
    </row>
    <row r="275" spans="1:12" x14ac:dyDescent="0.25">
      <c r="A275" s="104"/>
      <c r="B275" s="37" t="s">
        <v>140</v>
      </c>
      <c r="C275" s="38" t="s">
        <v>111</v>
      </c>
      <c r="D275" s="38" t="s">
        <v>83</v>
      </c>
      <c r="E275" s="23" t="s">
        <v>300</v>
      </c>
      <c r="F275" s="23" t="s">
        <v>95</v>
      </c>
      <c r="G275" s="23" t="s">
        <v>103</v>
      </c>
      <c r="H275" s="22">
        <f>'Лист5 (2)'!H163</f>
        <v>2960</v>
      </c>
      <c r="I275" s="22">
        <f>'Лист5 (2)'!I163</f>
        <v>400</v>
      </c>
      <c r="J275" s="22">
        <f>'Лист5 (2)'!J163</f>
        <v>3360</v>
      </c>
      <c r="K275" s="22">
        <f>'Лист5 (2)'!K163</f>
        <v>453.4</v>
      </c>
      <c r="L275" s="22">
        <f>'Лист5 (2)'!L163</f>
        <v>3813.4</v>
      </c>
    </row>
    <row r="276" spans="1:12" x14ac:dyDescent="0.25">
      <c r="A276" s="104"/>
      <c r="B276" s="37" t="s">
        <v>140</v>
      </c>
      <c r="C276" s="38" t="s">
        <v>111</v>
      </c>
      <c r="D276" s="38" t="s">
        <v>83</v>
      </c>
      <c r="E276" s="23" t="s">
        <v>301</v>
      </c>
      <c r="F276" s="23" t="s">
        <v>95</v>
      </c>
      <c r="G276" s="23" t="s">
        <v>97</v>
      </c>
      <c r="H276" s="22">
        <f>'Лист5 (2)'!H164</f>
        <v>1435.2</v>
      </c>
      <c r="I276" s="22">
        <f>'Лист5 (2)'!I164</f>
        <v>50</v>
      </c>
      <c r="J276" s="22">
        <f>'Лист5 (2)'!J164</f>
        <v>1485.2</v>
      </c>
      <c r="K276" s="22">
        <f>'Лист5 (2)'!K164</f>
        <v>74.3</v>
      </c>
      <c r="L276" s="22">
        <f>'Лист5 (2)'!L164</f>
        <v>1559.5</v>
      </c>
    </row>
    <row r="277" spans="1:12" x14ac:dyDescent="0.25">
      <c r="A277" s="104"/>
      <c r="B277" s="37" t="s">
        <v>140</v>
      </c>
      <c r="C277" s="38" t="s">
        <v>111</v>
      </c>
      <c r="D277" s="38" t="s">
        <v>83</v>
      </c>
      <c r="E277" s="23" t="s">
        <v>302</v>
      </c>
      <c r="F277" s="23">
        <v>831</v>
      </c>
      <c r="G277" s="23">
        <v>291</v>
      </c>
      <c r="H277" s="22">
        <f>'Лист5 (2)'!H165</f>
        <v>0</v>
      </c>
      <c r="I277" s="22">
        <f>'Лист5 (2)'!I165</f>
        <v>0</v>
      </c>
      <c r="J277" s="22">
        <f>'Лист5 (2)'!J165</f>
        <v>0</v>
      </c>
      <c r="K277" s="22">
        <f>'Лист5 (2)'!K165</f>
        <v>8.4969999999999999</v>
      </c>
      <c r="L277" s="22">
        <f>'Лист5 (2)'!L165</f>
        <v>8.4969999999999999</v>
      </c>
    </row>
    <row r="278" spans="1:12" x14ac:dyDescent="0.25">
      <c r="A278" s="104"/>
      <c r="B278" s="37" t="s">
        <v>140</v>
      </c>
      <c r="C278" s="38" t="s">
        <v>111</v>
      </c>
      <c r="D278" s="38" t="s">
        <v>83</v>
      </c>
      <c r="E278" s="23" t="s">
        <v>302</v>
      </c>
      <c r="F278" s="23">
        <v>831</v>
      </c>
      <c r="G278" s="23">
        <v>293</v>
      </c>
      <c r="H278" s="22">
        <f>'Лист5 (2)'!H166</f>
        <v>0</v>
      </c>
      <c r="I278" s="22">
        <f>'Лист5 (2)'!I166</f>
        <v>0</v>
      </c>
      <c r="J278" s="22">
        <f>'Лист5 (2)'!J166</f>
        <v>0</v>
      </c>
      <c r="K278" s="22">
        <f>'Лист5 (2)'!K166</f>
        <v>26.253</v>
      </c>
      <c r="L278" s="22">
        <f>'Лист5 (2)'!L166</f>
        <v>26.253</v>
      </c>
    </row>
    <row r="279" spans="1:12" x14ac:dyDescent="0.25">
      <c r="A279" s="104"/>
      <c r="B279" s="37" t="s">
        <v>140</v>
      </c>
      <c r="C279" s="38" t="s">
        <v>111</v>
      </c>
      <c r="D279" s="38" t="s">
        <v>83</v>
      </c>
      <c r="E279" s="23" t="s">
        <v>302</v>
      </c>
      <c r="F279" s="23" t="s">
        <v>104</v>
      </c>
      <c r="G279" s="23">
        <v>291</v>
      </c>
      <c r="H279" s="22">
        <f>'Лист5 (2)'!H167</f>
        <v>4492.7700000000004</v>
      </c>
      <c r="I279" s="22">
        <f>'Лист5 (2)'!I167</f>
        <v>0</v>
      </c>
      <c r="J279" s="22">
        <f>'Лист5 (2)'!J167</f>
        <v>4492.7700000000004</v>
      </c>
      <c r="K279" s="22">
        <f>'Лист5 (2)'!K167</f>
        <v>0</v>
      </c>
      <c r="L279" s="22">
        <f>'Лист5 (2)'!L167</f>
        <v>4492.7700000000004</v>
      </c>
    </row>
    <row r="280" spans="1:12" x14ac:dyDescent="0.25">
      <c r="A280" s="104"/>
      <c r="B280" s="37" t="s">
        <v>140</v>
      </c>
      <c r="C280" s="38" t="s">
        <v>111</v>
      </c>
      <c r="D280" s="38" t="s">
        <v>83</v>
      </c>
      <c r="E280" s="23" t="s">
        <v>302</v>
      </c>
      <c r="F280" s="23" t="s">
        <v>105</v>
      </c>
      <c r="G280" s="23">
        <v>291</v>
      </c>
      <c r="H280" s="22">
        <f>'Лист5 (2)'!H168</f>
        <v>19.8</v>
      </c>
      <c r="I280" s="22">
        <f>'Лист5 (2)'!I168</f>
        <v>7.5</v>
      </c>
      <c r="J280" s="22">
        <f>'Лист5 (2)'!J168</f>
        <v>27.3</v>
      </c>
      <c r="K280" s="22">
        <f>'Лист5 (2)'!K168</f>
        <v>56.25</v>
      </c>
      <c r="L280" s="22">
        <f>'Лист5 (2)'!L168</f>
        <v>83.55</v>
      </c>
    </row>
    <row r="281" spans="1:12" x14ac:dyDescent="0.25">
      <c r="A281" s="104"/>
      <c r="B281" s="37" t="s">
        <v>140</v>
      </c>
      <c r="C281" s="38" t="s">
        <v>111</v>
      </c>
      <c r="D281" s="38" t="s">
        <v>83</v>
      </c>
      <c r="E281" s="23" t="s">
        <v>302</v>
      </c>
      <c r="F281" s="23" t="s">
        <v>105</v>
      </c>
      <c r="G281" s="23">
        <v>292</v>
      </c>
      <c r="H281" s="22">
        <f>'Лист5 (2)'!H169</f>
        <v>0</v>
      </c>
      <c r="I281" s="22">
        <f>'Лист5 (2)'!I169</f>
        <v>0</v>
      </c>
      <c r="J281" s="22">
        <f>'Лист5 (2)'!J169</f>
        <v>0</v>
      </c>
      <c r="K281" s="22">
        <f>'Лист5 (2)'!K169</f>
        <v>2.85</v>
      </c>
      <c r="L281" s="22">
        <f>'Лист5 (2)'!L169</f>
        <v>2.85</v>
      </c>
    </row>
    <row r="282" spans="1:12" x14ac:dyDescent="0.25">
      <c r="A282" s="104"/>
      <c r="B282" s="37" t="s">
        <v>140</v>
      </c>
      <c r="C282" s="38" t="s">
        <v>111</v>
      </c>
      <c r="D282" s="38" t="s">
        <v>83</v>
      </c>
      <c r="E282" s="23" t="s">
        <v>302</v>
      </c>
      <c r="F282" s="23">
        <v>853</v>
      </c>
      <c r="G282" s="23">
        <v>292</v>
      </c>
      <c r="H282" s="22">
        <f>'Лист5 (2)'!H170</f>
        <v>0</v>
      </c>
      <c r="I282" s="22">
        <f>'Лист5 (2)'!I170</f>
        <v>10</v>
      </c>
      <c r="J282" s="22">
        <f>'Лист5 (2)'!J170</f>
        <v>10</v>
      </c>
      <c r="K282" s="22">
        <f>'Лист5 (2)'!K170</f>
        <v>30</v>
      </c>
      <c r="L282" s="22">
        <f>'Лист5 (2)'!L170</f>
        <v>40</v>
      </c>
    </row>
    <row r="283" spans="1:12" x14ac:dyDescent="0.25">
      <c r="A283" s="104"/>
      <c r="B283" s="37" t="s">
        <v>140</v>
      </c>
      <c r="C283" s="38" t="s">
        <v>111</v>
      </c>
      <c r="D283" s="38" t="s">
        <v>83</v>
      </c>
      <c r="E283" s="23" t="s">
        <v>302</v>
      </c>
      <c r="F283" s="23">
        <v>853</v>
      </c>
      <c r="G283" s="23">
        <v>293</v>
      </c>
      <c r="H283" s="22">
        <f>'Лист5 (2)'!H171</f>
        <v>0</v>
      </c>
      <c r="I283" s="22">
        <f>'Лист5 (2)'!I171</f>
        <v>150</v>
      </c>
      <c r="J283" s="22">
        <f>'Лист5 (2)'!J171</f>
        <v>150</v>
      </c>
      <c r="K283" s="22">
        <f>'Лист5 (2)'!K171</f>
        <v>0</v>
      </c>
      <c r="L283" s="22">
        <f>'Лист5 (2)'!L171</f>
        <v>150</v>
      </c>
    </row>
    <row r="284" spans="1:12" x14ac:dyDescent="0.25">
      <c r="A284" s="104"/>
      <c r="B284" s="37" t="s">
        <v>140</v>
      </c>
      <c r="C284" s="38" t="s">
        <v>111</v>
      </c>
      <c r="D284" s="38" t="s">
        <v>83</v>
      </c>
      <c r="E284" s="23" t="s">
        <v>303</v>
      </c>
      <c r="F284" s="23" t="s">
        <v>95</v>
      </c>
      <c r="G284" s="23" t="s">
        <v>98</v>
      </c>
      <c r="H284" s="22">
        <f>'Лист5 (2)'!H172</f>
        <v>4019</v>
      </c>
      <c r="I284" s="22">
        <f>'Лист5 (2)'!I172</f>
        <v>0</v>
      </c>
      <c r="J284" s="22">
        <f>'Лист5 (2)'!J172</f>
        <v>4019</v>
      </c>
      <c r="K284" s="22">
        <f>'Лист5 (2)'!K172</f>
        <v>3864.05</v>
      </c>
      <c r="L284" s="22">
        <f>'Лист5 (2)'!L172</f>
        <v>7883.05</v>
      </c>
    </row>
    <row r="285" spans="1:12" x14ac:dyDescent="0.25">
      <c r="A285" s="104"/>
      <c r="B285" s="37" t="s">
        <v>140</v>
      </c>
      <c r="C285" s="38" t="s">
        <v>111</v>
      </c>
      <c r="D285" s="38" t="s">
        <v>83</v>
      </c>
      <c r="E285" s="23" t="s">
        <v>303</v>
      </c>
      <c r="F285" s="23">
        <v>414</v>
      </c>
      <c r="G285" s="23" t="s">
        <v>98</v>
      </c>
      <c r="H285" s="22">
        <f>'Лист5 (2)'!H173</f>
        <v>0</v>
      </c>
      <c r="I285" s="22">
        <f>'Лист5 (2)'!I173</f>
        <v>0</v>
      </c>
      <c r="J285" s="22">
        <f>'Лист5 (2)'!J173</f>
        <v>0</v>
      </c>
      <c r="K285" s="22">
        <f>'Лист5 (2)'!K173</f>
        <v>520</v>
      </c>
      <c r="L285" s="22">
        <f>'Лист5 (2)'!L173</f>
        <v>520</v>
      </c>
    </row>
    <row r="286" spans="1:12" x14ac:dyDescent="0.25">
      <c r="A286" s="104"/>
      <c r="B286" s="37" t="s">
        <v>140</v>
      </c>
      <c r="C286" s="38" t="s">
        <v>111</v>
      </c>
      <c r="D286" s="38" t="s">
        <v>83</v>
      </c>
      <c r="E286" s="23" t="s">
        <v>304</v>
      </c>
      <c r="F286" s="23" t="s">
        <v>95</v>
      </c>
      <c r="G286" s="23" t="s">
        <v>99</v>
      </c>
      <c r="H286" s="22">
        <f>'Лист5 (2)'!H174</f>
        <v>13751.01</v>
      </c>
      <c r="I286" s="22">
        <f>'Лист5 (2)'!I174</f>
        <v>-10176.16</v>
      </c>
      <c r="J286" s="22">
        <f>'Лист5 (2)'!J174</f>
        <v>3574.8500000000004</v>
      </c>
      <c r="K286" s="22">
        <f>'Лист5 (2)'!K174</f>
        <v>2546.3989999999999</v>
      </c>
      <c r="L286" s="22">
        <f>'Лист5 (2)'!L174</f>
        <v>6121.2489999999998</v>
      </c>
    </row>
    <row r="287" spans="1:12" x14ac:dyDescent="0.25">
      <c r="A287" s="104"/>
      <c r="B287" s="37" t="s">
        <v>140</v>
      </c>
      <c r="C287" s="38" t="s">
        <v>111</v>
      </c>
      <c r="D287" s="38" t="s">
        <v>83</v>
      </c>
      <c r="E287" s="23">
        <v>9983470023</v>
      </c>
      <c r="F287" s="23" t="s">
        <v>95</v>
      </c>
      <c r="G287" s="23">
        <v>343</v>
      </c>
      <c r="H287" s="22">
        <f>'Лист5 (2)'!H175</f>
        <v>0</v>
      </c>
      <c r="I287" s="22">
        <f>'Лист5 (2)'!I175</f>
        <v>10216.64</v>
      </c>
      <c r="J287" s="22">
        <f>'Лист5 (2)'!J175</f>
        <v>10216.64</v>
      </c>
      <c r="K287" s="22">
        <f>'Лист5 (2)'!K175</f>
        <v>-1280.4949999999999</v>
      </c>
      <c r="L287" s="22">
        <f>'Лист5 (2)'!L175</f>
        <v>8936.1450000000004</v>
      </c>
    </row>
    <row r="288" spans="1:12" x14ac:dyDescent="0.25">
      <c r="A288" s="82"/>
      <c r="B288" s="37" t="s">
        <v>140</v>
      </c>
      <c r="C288" s="38" t="s">
        <v>111</v>
      </c>
      <c r="D288" s="38" t="s">
        <v>83</v>
      </c>
      <c r="E288" s="23">
        <v>9983470020</v>
      </c>
      <c r="F288" s="23" t="s">
        <v>95</v>
      </c>
      <c r="G288" s="23">
        <v>342</v>
      </c>
      <c r="H288" s="22">
        <f>'Лист5 (2)'!H176</f>
        <v>0</v>
      </c>
      <c r="I288" s="22">
        <f>'Лист5 (2)'!I176</f>
        <v>0</v>
      </c>
      <c r="J288" s="22">
        <f>'Лист5 (2)'!J176</f>
        <v>0</v>
      </c>
      <c r="K288" s="22">
        <f>'Лист5 (2)'!K176</f>
        <v>552.82000000000005</v>
      </c>
      <c r="L288" s="22">
        <f>'Лист5 (2)'!L176</f>
        <v>552.82000000000005</v>
      </c>
    </row>
    <row r="289" spans="1:12" ht="30" x14ac:dyDescent="0.25">
      <c r="A289" s="51" t="s">
        <v>412</v>
      </c>
      <c r="B289" s="37" t="s">
        <v>140</v>
      </c>
      <c r="C289" s="38" t="s">
        <v>111</v>
      </c>
      <c r="D289" s="38" t="s">
        <v>83</v>
      </c>
      <c r="E289" s="73">
        <v>9990041120</v>
      </c>
      <c r="F289" s="73">
        <v>244</v>
      </c>
      <c r="G289" s="73">
        <v>225</v>
      </c>
      <c r="H289" s="74">
        <f>'Лист5 (2)'!H177</f>
        <v>0</v>
      </c>
      <c r="I289" s="74">
        <f>'Лист5 (2)'!I177</f>
        <v>270.60000000000002</v>
      </c>
      <c r="J289" s="74">
        <f>'Лист5 (2)'!J177</f>
        <v>270.60000000000002</v>
      </c>
      <c r="K289" s="74">
        <f>'Лист5 (2)'!K177</f>
        <v>0</v>
      </c>
      <c r="L289" s="74">
        <f>'Лист5 (2)'!L177</f>
        <v>270.60000000000002</v>
      </c>
    </row>
    <row r="290" spans="1:12" x14ac:dyDescent="0.25">
      <c r="A290" s="30" t="s">
        <v>216</v>
      </c>
      <c r="B290" s="31"/>
      <c r="C290" s="36" t="s">
        <v>111</v>
      </c>
      <c r="D290" s="36" t="s">
        <v>8</v>
      </c>
      <c r="E290" s="36"/>
      <c r="F290" s="36"/>
      <c r="G290" s="36"/>
      <c r="H290" s="33">
        <f>H291+H292+H293+H294+H295+H296+H298+H300+H301+H303+H304+H305+H306+H299+H307+H297+H302</f>
        <v>33727.636999999995</v>
      </c>
      <c r="I290" s="33">
        <f t="shared" ref="I290:J290" si="86">I291+I292+I293+I294+I295+I296+I298+I300+I301+I303+I304+I305+I306+I299+I307+I297+I302</f>
        <v>1655.46</v>
      </c>
      <c r="J290" s="33">
        <f t="shared" si="86"/>
        <v>35383.096999999994</v>
      </c>
      <c r="K290" s="33">
        <f t="shared" ref="K290:L290" si="87">K291+K292+K293+K294+K295+K296+K298+K300+K301+K303+K304+K305+K306+K299+K307+K297+K302</f>
        <v>227.85499999999999</v>
      </c>
      <c r="L290" s="33">
        <f t="shared" si="87"/>
        <v>35610.951999999997</v>
      </c>
    </row>
    <row r="291" spans="1:12" x14ac:dyDescent="0.25">
      <c r="A291" s="104" t="s">
        <v>148</v>
      </c>
      <c r="B291" s="37" t="s">
        <v>140</v>
      </c>
      <c r="C291" s="38" t="s">
        <v>111</v>
      </c>
      <c r="D291" s="38" t="s">
        <v>8</v>
      </c>
      <c r="E291" s="23" t="s">
        <v>305</v>
      </c>
      <c r="F291" s="23" t="s">
        <v>124</v>
      </c>
      <c r="G291" s="23" t="s">
        <v>86</v>
      </c>
      <c r="H291" s="22">
        <f>'Лист5 (2)'!H179</f>
        <v>23528.053</v>
      </c>
      <c r="I291" s="22">
        <f>'Лист5 (2)'!I179</f>
        <v>0</v>
      </c>
      <c r="J291" s="22">
        <f>'Лист5 (2)'!J179</f>
        <v>23528.053</v>
      </c>
      <c r="K291" s="22">
        <f>'Лист5 (2)'!K179</f>
        <v>0</v>
      </c>
      <c r="L291" s="22">
        <f>'Лист5 (2)'!L179</f>
        <v>23528.053</v>
      </c>
    </row>
    <row r="292" spans="1:12" x14ac:dyDescent="0.25">
      <c r="A292" s="104"/>
      <c r="B292" s="37" t="s">
        <v>140</v>
      </c>
      <c r="C292" s="38" t="s">
        <v>111</v>
      </c>
      <c r="D292" s="38" t="s">
        <v>8</v>
      </c>
      <c r="E292" s="23" t="s">
        <v>305</v>
      </c>
      <c r="F292" s="23" t="s">
        <v>125</v>
      </c>
      <c r="G292" s="23" t="s">
        <v>88</v>
      </c>
      <c r="H292" s="22">
        <f>'Лист5 (2)'!H180</f>
        <v>7105.4719999999998</v>
      </c>
      <c r="I292" s="22">
        <f>'Лист5 (2)'!I180</f>
        <v>0</v>
      </c>
      <c r="J292" s="22">
        <f>'Лист5 (2)'!J180</f>
        <v>7105.4719999999998</v>
      </c>
      <c r="K292" s="22">
        <f>'Лист5 (2)'!K180</f>
        <v>0</v>
      </c>
      <c r="L292" s="22">
        <f>'Лист5 (2)'!L180</f>
        <v>7105.4719999999998</v>
      </c>
    </row>
    <row r="293" spans="1:12" x14ac:dyDescent="0.25">
      <c r="A293" s="104"/>
      <c r="B293" s="37" t="s">
        <v>140</v>
      </c>
      <c r="C293" s="38" t="s">
        <v>111</v>
      </c>
      <c r="D293" s="38" t="s">
        <v>8</v>
      </c>
      <c r="E293" s="23" t="s">
        <v>306</v>
      </c>
      <c r="F293" s="23" t="s">
        <v>143</v>
      </c>
      <c r="G293" s="23" t="s">
        <v>92</v>
      </c>
      <c r="H293" s="22">
        <f>'Лист5 (2)'!H181</f>
        <v>134.4</v>
      </c>
      <c r="I293" s="22">
        <f>'Лист5 (2)'!I181</f>
        <v>0</v>
      </c>
      <c r="J293" s="22">
        <f>'Лист5 (2)'!J181</f>
        <v>134.4</v>
      </c>
      <c r="K293" s="22">
        <f>'Лист5 (2)'!K181</f>
        <v>0</v>
      </c>
      <c r="L293" s="22">
        <f>'Лист5 (2)'!L181</f>
        <v>134.4</v>
      </c>
    </row>
    <row r="294" spans="1:12" x14ac:dyDescent="0.25">
      <c r="A294" s="104"/>
      <c r="B294" s="37" t="s">
        <v>140</v>
      </c>
      <c r="C294" s="38" t="s">
        <v>111</v>
      </c>
      <c r="D294" s="38" t="s">
        <v>8</v>
      </c>
      <c r="E294" s="23" t="s">
        <v>307</v>
      </c>
      <c r="F294" s="23" t="s">
        <v>93</v>
      </c>
      <c r="G294" s="23" t="s">
        <v>94</v>
      </c>
      <c r="H294" s="22">
        <f>'Лист5 (2)'!H182</f>
        <v>67.44</v>
      </c>
      <c r="I294" s="22">
        <f>'Лист5 (2)'!I182</f>
        <v>0</v>
      </c>
      <c r="J294" s="22">
        <f>'Лист5 (2)'!J182</f>
        <v>67.44</v>
      </c>
      <c r="K294" s="22">
        <f>'Лист5 (2)'!K182</f>
        <v>0</v>
      </c>
      <c r="L294" s="22">
        <f>'Лист5 (2)'!L182</f>
        <v>67.44</v>
      </c>
    </row>
    <row r="295" spans="1:12" x14ac:dyDescent="0.25">
      <c r="A295" s="104"/>
      <c r="B295" s="37" t="s">
        <v>140</v>
      </c>
      <c r="C295" s="38" t="s">
        <v>111</v>
      </c>
      <c r="D295" s="38" t="s">
        <v>8</v>
      </c>
      <c r="E295" s="23" t="s">
        <v>308</v>
      </c>
      <c r="F295" s="23">
        <v>112</v>
      </c>
      <c r="G295" s="23" t="s">
        <v>96</v>
      </c>
      <c r="H295" s="22">
        <f>'Лист5 (2)'!H183</f>
        <v>156.86000000000001</v>
      </c>
      <c r="I295" s="22">
        <f>'Лист5 (2)'!I183</f>
        <v>0</v>
      </c>
      <c r="J295" s="22">
        <f>'Лист5 (2)'!J183</f>
        <v>156.86000000000001</v>
      </c>
      <c r="K295" s="22">
        <f>'Лист5 (2)'!K183</f>
        <v>0</v>
      </c>
      <c r="L295" s="22">
        <f>'Лист5 (2)'!L183</f>
        <v>156.86000000000001</v>
      </c>
    </row>
    <row r="296" spans="1:12" x14ac:dyDescent="0.25">
      <c r="A296" s="104"/>
      <c r="B296" s="37" t="s">
        <v>140</v>
      </c>
      <c r="C296" s="38" t="s">
        <v>111</v>
      </c>
      <c r="D296" s="38" t="s">
        <v>8</v>
      </c>
      <c r="E296" s="23" t="s">
        <v>309</v>
      </c>
      <c r="F296" s="23" t="s">
        <v>95</v>
      </c>
      <c r="G296" s="23" t="s">
        <v>102</v>
      </c>
      <c r="H296" s="22">
        <f>'Лист5 (2)'!H184</f>
        <v>249.4</v>
      </c>
      <c r="I296" s="22">
        <f>'Лист5 (2)'!I184</f>
        <v>0</v>
      </c>
      <c r="J296" s="22">
        <f>'Лист5 (2)'!J184</f>
        <v>249.4</v>
      </c>
      <c r="K296" s="22">
        <f>'Лист5 (2)'!K184</f>
        <v>0</v>
      </c>
      <c r="L296" s="22">
        <f>'Лист5 (2)'!L184</f>
        <v>249.4</v>
      </c>
    </row>
    <row r="297" spans="1:12" x14ac:dyDescent="0.25">
      <c r="A297" s="104"/>
      <c r="B297" s="37" t="s">
        <v>140</v>
      </c>
      <c r="C297" s="38" t="s">
        <v>111</v>
      </c>
      <c r="D297" s="38" t="s">
        <v>8</v>
      </c>
      <c r="E297" s="23">
        <v>9982270034</v>
      </c>
      <c r="F297" s="23" t="s">
        <v>95</v>
      </c>
      <c r="G297" s="23">
        <v>224</v>
      </c>
      <c r="H297" s="22">
        <f>'Лист5 (2)'!H185</f>
        <v>0</v>
      </c>
      <c r="I297" s="22">
        <f>'Лист5 (2)'!I185</f>
        <v>63</v>
      </c>
      <c r="J297" s="22">
        <f>'Лист5 (2)'!J185</f>
        <v>63</v>
      </c>
      <c r="K297" s="22">
        <f>'Лист5 (2)'!K185</f>
        <v>0</v>
      </c>
      <c r="L297" s="22">
        <f>'Лист5 (2)'!L185</f>
        <v>63</v>
      </c>
    </row>
    <row r="298" spans="1:12" x14ac:dyDescent="0.25">
      <c r="A298" s="104"/>
      <c r="B298" s="37" t="s">
        <v>140</v>
      </c>
      <c r="C298" s="38" t="s">
        <v>111</v>
      </c>
      <c r="D298" s="38" t="s">
        <v>8</v>
      </c>
      <c r="E298" s="23">
        <v>9982270035</v>
      </c>
      <c r="F298" s="23" t="s">
        <v>95</v>
      </c>
      <c r="G298" s="23">
        <v>225</v>
      </c>
      <c r="H298" s="22">
        <f>'Лист5 (2)'!H186</f>
        <v>11.385</v>
      </c>
      <c r="I298" s="22">
        <f>'Лист5 (2)'!I186</f>
        <v>0</v>
      </c>
      <c r="J298" s="22">
        <f>'Лист5 (2)'!J186</f>
        <v>11.385</v>
      </c>
      <c r="K298" s="22">
        <f>'Лист5 (2)'!K186</f>
        <v>0</v>
      </c>
      <c r="L298" s="22">
        <f>'Лист5 (2)'!L186</f>
        <v>11.385</v>
      </c>
    </row>
    <row r="299" spans="1:12" x14ac:dyDescent="0.25">
      <c r="A299" s="104"/>
      <c r="B299" s="37" t="s">
        <v>140</v>
      </c>
      <c r="C299" s="38" t="s">
        <v>111</v>
      </c>
      <c r="D299" s="38" t="s">
        <v>8</v>
      </c>
      <c r="E299" s="23" t="s">
        <v>310</v>
      </c>
      <c r="F299" s="23">
        <v>112</v>
      </c>
      <c r="G299" s="23" t="s">
        <v>97</v>
      </c>
      <c r="H299" s="22">
        <f>'Лист5 (2)'!H187</f>
        <v>100.1</v>
      </c>
      <c r="I299" s="22">
        <f>'Лист5 (2)'!I187</f>
        <v>0</v>
      </c>
      <c r="J299" s="22">
        <f>'Лист5 (2)'!J187</f>
        <v>100.1</v>
      </c>
      <c r="K299" s="22">
        <f>'Лист5 (2)'!K187</f>
        <v>3.5</v>
      </c>
      <c r="L299" s="22">
        <f>'Лист5 (2)'!L187</f>
        <v>103.6</v>
      </c>
    </row>
    <row r="300" spans="1:12" x14ac:dyDescent="0.25">
      <c r="A300" s="104"/>
      <c r="B300" s="37" t="s">
        <v>140</v>
      </c>
      <c r="C300" s="38" t="s">
        <v>111</v>
      </c>
      <c r="D300" s="38" t="s">
        <v>8</v>
      </c>
      <c r="E300" s="23" t="s">
        <v>310</v>
      </c>
      <c r="F300" s="23" t="s">
        <v>95</v>
      </c>
      <c r="G300" s="23" t="s">
        <v>97</v>
      </c>
      <c r="H300" s="22">
        <f>'Лист5 (2)'!H188</f>
        <v>195.28399999999999</v>
      </c>
      <c r="I300" s="22">
        <f>'Лист5 (2)'!I188</f>
        <v>0</v>
      </c>
      <c r="J300" s="22">
        <f>'Лист5 (2)'!J188</f>
        <v>195.28399999999999</v>
      </c>
      <c r="K300" s="22">
        <f>'Лист5 (2)'!K188</f>
        <v>0</v>
      </c>
      <c r="L300" s="22">
        <f>'Лист5 (2)'!L188</f>
        <v>195.28399999999999</v>
      </c>
    </row>
    <row r="301" spans="1:12" x14ac:dyDescent="0.25">
      <c r="A301" s="104"/>
      <c r="B301" s="37" t="s">
        <v>140</v>
      </c>
      <c r="C301" s="38" t="s">
        <v>111</v>
      </c>
      <c r="D301" s="38" t="s">
        <v>8</v>
      </c>
      <c r="E301" s="23" t="s">
        <v>311</v>
      </c>
      <c r="F301" s="23" t="s">
        <v>95</v>
      </c>
      <c r="G301" s="23">
        <v>296</v>
      </c>
      <c r="H301" s="22">
        <f>'Лист5 (2)'!H189</f>
        <v>828.64</v>
      </c>
      <c r="I301" s="22">
        <f>'Лист5 (2)'!I189</f>
        <v>-448</v>
      </c>
      <c r="J301" s="22">
        <f>'Лист5 (2)'!J189</f>
        <v>380.64</v>
      </c>
      <c r="K301" s="22">
        <f>'Лист5 (2)'!K189</f>
        <v>10.199999999999999</v>
      </c>
      <c r="L301" s="22">
        <f>'Лист5 (2)'!L189</f>
        <v>390.84</v>
      </c>
    </row>
    <row r="302" spans="1:12" x14ac:dyDescent="0.25">
      <c r="A302" s="104"/>
      <c r="B302" s="37" t="s">
        <v>140</v>
      </c>
      <c r="C302" s="38" t="s">
        <v>111</v>
      </c>
      <c r="D302" s="38" t="s">
        <v>8</v>
      </c>
      <c r="E302" s="23" t="s">
        <v>311</v>
      </c>
      <c r="F302" s="23">
        <v>350</v>
      </c>
      <c r="G302" s="23">
        <v>296</v>
      </c>
      <c r="H302" s="22">
        <f>'Лист5 (2)'!H190</f>
        <v>0</v>
      </c>
      <c r="I302" s="22">
        <f>'Лист5 (2)'!I190</f>
        <v>448</v>
      </c>
      <c r="J302" s="22">
        <f>'Лист5 (2)'!J190</f>
        <v>448</v>
      </c>
      <c r="K302" s="22">
        <f>'Лист5 (2)'!K190</f>
        <v>64.78</v>
      </c>
      <c r="L302" s="22">
        <f>'Лист5 (2)'!L190</f>
        <v>512.78</v>
      </c>
    </row>
    <row r="303" spans="1:12" x14ac:dyDescent="0.25">
      <c r="A303" s="104"/>
      <c r="B303" s="37" t="s">
        <v>140</v>
      </c>
      <c r="C303" s="38" t="s">
        <v>111</v>
      </c>
      <c r="D303" s="38" t="s">
        <v>8</v>
      </c>
      <c r="E303" s="23" t="s">
        <v>311</v>
      </c>
      <c r="F303" s="23" t="s">
        <v>104</v>
      </c>
      <c r="G303" s="23">
        <v>291</v>
      </c>
      <c r="H303" s="22">
        <f>'Лист5 (2)'!H191</f>
        <v>274.22800000000001</v>
      </c>
      <c r="I303" s="22">
        <f>'Лист5 (2)'!I191</f>
        <v>0</v>
      </c>
      <c r="J303" s="22">
        <f>'Лист5 (2)'!J191</f>
        <v>274.22800000000001</v>
      </c>
      <c r="K303" s="22">
        <f>'Лист5 (2)'!K191</f>
        <v>0</v>
      </c>
      <c r="L303" s="22">
        <f>'Лист5 (2)'!L191</f>
        <v>274.22800000000001</v>
      </c>
    </row>
    <row r="304" spans="1:12" x14ac:dyDescent="0.25">
      <c r="A304" s="104"/>
      <c r="B304" s="37" t="s">
        <v>140</v>
      </c>
      <c r="C304" s="38" t="s">
        <v>111</v>
      </c>
      <c r="D304" s="38" t="s">
        <v>8</v>
      </c>
      <c r="E304" s="23" t="s">
        <v>311</v>
      </c>
      <c r="F304" s="23" t="s">
        <v>105</v>
      </c>
      <c r="G304" s="23">
        <v>291</v>
      </c>
      <c r="H304" s="22">
        <f>'Лист5 (2)'!H192</f>
        <v>5</v>
      </c>
      <c r="I304" s="22">
        <f>'Лист5 (2)'!I192</f>
        <v>0</v>
      </c>
      <c r="J304" s="22">
        <f>'Лист5 (2)'!J192</f>
        <v>5</v>
      </c>
      <c r="K304" s="22">
        <f>'Лист5 (2)'!K192</f>
        <v>7.5</v>
      </c>
      <c r="L304" s="22">
        <f>'Лист5 (2)'!L192</f>
        <v>12.5</v>
      </c>
    </row>
    <row r="305" spans="1:12" x14ac:dyDescent="0.25">
      <c r="A305" s="104"/>
      <c r="B305" s="37" t="s">
        <v>140</v>
      </c>
      <c r="C305" s="38" t="s">
        <v>111</v>
      </c>
      <c r="D305" s="38" t="s">
        <v>8</v>
      </c>
      <c r="E305" s="23" t="s">
        <v>312</v>
      </c>
      <c r="F305" s="23" t="s">
        <v>95</v>
      </c>
      <c r="G305" s="23" t="s">
        <v>98</v>
      </c>
      <c r="H305" s="22">
        <f>'Лист5 (2)'!H193</f>
        <v>358.01</v>
      </c>
      <c r="I305" s="22">
        <f>'Лист5 (2)'!I193</f>
        <v>969</v>
      </c>
      <c r="J305" s="22">
        <f>'Лист5 (2)'!J193</f>
        <v>1327.01</v>
      </c>
      <c r="K305" s="22">
        <f>'Лист5 (2)'!K193</f>
        <v>143.01499999999999</v>
      </c>
      <c r="L305" s="22">
        <f>'Лист5 (2)'!L193</f>
        <v>1470.0250000000001</v>
      </c>
    </row>
    <row r="306" spans="1:12" x14ac:dyDescent="0.25">
      <c r="A306" s="104"/>
      <c r="B306" s="37" t="s">
        <v>140</v>
      </c>
      <c r="C306" s="38" t="s">
        <v>111</v>
      </c>
      <c r="D306" s="38" t="s">
        <v>8</v>
      </c>
      <c r="E306" s="23" t="s">
        <v>313</v>
      </c>
      <c r="F306" s="23" t="s">
        <v>95</v>
      </c>
      <c r="G306" s="23" t="s">
        <v>99</v>
      </c>
      <c r="H306" s="22">
        <f>'Лист5 (2)'!H194</f>
        <v>713.36500000000001</v>
      </c>
      <c r="I306" s="22">
        <f>'Лист5 (2)'!I194</f>
        <v>181.86</v>
      </c>
      <c r="J306" s="22">
        <f>'Лист5 (2)'!J194</f>
        <v>895.22500000000002</v>
      </c>
      <c r="K306" s="22">
        <f>'Лист5 (2)'!K194</f>
        <v>295.61</v>
      </c>
      <c r="L306" s="22">
        <f>'Лист5 (2)'!L194</f>
        <v>1190.835</v>
      </c>
    </row>
    <row r="307" spans="1:12" x14ac:dyDescent="0.25">
      <c r="A307" s="104"/>
      <c r="B307" s="37" t="s">
        <v>140</v>
      </c>
      <c r="C307" s="38" t="s">
        <v>111</v>
      </c>
      <c r="D307" s="38" t="s">
        <v>8</v>
      </c>
      <c r="E307" s="23">
        <v>9983470033</v>
      </c>
      <c r="F307" s="23" t="s">
        <v>95</v>
      </c>
      <c r="G307" s="23">
        <v>343</v>
      </c>
      <c r="H307" s="22">
        <f>'Лист5 (2)'!H195</f>
        <v>0</v>
      </c>
      <c r="I307" s="22">
        <f>'Лист5 (2)'!I195</f>
        <v>441.6</v>
      </c>
      <c r="J307" s="22">
        <f>'Лист5 (2)'!J195</f>
        <v>441.6</v>
      </c>
      <c r="K307" s="22">
        <f>'Лист5 (2)'!K195</f>
        <v>-296.75</v>
      </c>
      <c r="L307" s="22">
        <f>'Лист5 (2)'!L195</f>
        <v>144.85000000000002</v>
      </c>
    </row>
    <row r="308" spans="1:12" x14ac:dyDescent="0.25">
      <c r="A308" s="52" t="s">
        <v>443</v>
      </c>
      <c r="B308" s="31"/>
      <c r="C308" s="36" t="s">
        <v>155</v>
      </c>
      <c r="D308" s="36" t="s">
        <v>4</v>
      </c>
      <c r="E308" s="36"/>
      <c r="F308" s="36" t="s">
        <v>7</v>
      </c>
      <c r="G308" s="36"/>
      <c r="H308" s="33">
        <f>H309+H310+H311+H312</f>
        <v>0</v>
      </c>
      <c r="I308" s="33">
        <f t="shared" ref="I308:L308" si="88">I309+I310+I311+I312</f>
        <v>0</v>
      </c>
      <c r="J308" s="33">
        <f t="shared" si="88"/>
        <v>0</v>
      </c>
      <c r="K308" s="33">
        <f t="shared" si="88"/>
        <v>151.5</v>
      </c>
      <c r="L308" s="33">
        <f t="shared" si="88"/>
        <v>151.5</v>
      </c>
    </row>
    <row r="309" spans="1:12" x14ac:dyDescent="0.25">
      <c r="A309" s="81" t="s">
        <v>447</v>
      </c>
      <c r="B309" s="37" t="s">
        <v>140</v>
      </c>
      <c r="C309" s="38" t="s">
        <v>155</v>
      </c>
      <c r="D309" s="38" t="s">
        <v>4</v>
      </c>
      <c r="E309" s="23" t="s">
        <v>448</v>
      </c>
      <c r="F309" s="23">
        <v>350</v>
      </c>
      <c r="G309" s="23">
        <v>296</v>
      </c>
      <c r="H309" s="22">
        <v>0</v>
      </c>
      <c r="I309" s="22">
        <v>0</v>
      </c>
      <c r="J309" s="22">
        <f>H309+I309</f>
        <v>0</v>
      </c>
      <c r="K309" s="22">
        <f>'Лист5 (2)'!K283</f>
        <v>50</v>
      </c>
      <c r="L309" s="22">
        <f>J309+K309</f>
        <v>50</v>
      </c>
    </row>
    <row r="310" spans="1:12" x14ac:dyDescent="0.25">
      <c r="A310" s="81" t="s">
        <v>449</v>
      </c>
      <c r="B310" s="37" t="s">
        <v>140</v>
      </c>
      <c r="C310" s="38" t="s">
        <v>155</v>
      </c>
      <c r="D310" s="38" t="s">
        <v>4</v>
      </c>
      <c r="E310" s="23" t="s">
        <v>448</v>
      </c>
      <c r="F310" s="23">
        <v>350</v>
      </c>
      <c r="G310" s="23">
        <v>296</v>
      </c>
      <c r="H310" s="22">
        <v>0</v>
      </c>
      <c r="I310" s="22">
        <v>0</v>
      </c>
      <c r="J310" s="22">
        <f t="shared" ref="J310:L312" si="89">H310+I310</f>
        <v>0</v>
      </c>
      <c r="K310" s="22">
        <f>'Лист5 (2)'!K284</f>
        <v>0.5</v>
      </c>
      <c r="L310" s="22">
        <f t="shared" si="89"/>
        <v>0.5</v>
      </c>
    </row>
    <row r="311" spans="1:12" x14ac:dyDescent="0.25">
      <c r="A311" s="81" t="s">
        <v>455</v>
      </c>
      <c r="B311" s="37" t="s">
        <v>140</v>
      </c>
      <c r="C311" s="38" t="s">
        <v>155</v>
      </c>
      <c r="D311" s="38" t="s">
        <v>4</v>
      </c>
      <c r="E311" s="23" t="s">
        <v>450</v>
      </c>
      <c r="F311" s="23">
        <v>244</v>
      </c>
      <c r="G311" s="23">
        <v>310</v>
      </c>
      <c r="H311" s="22">
        <v>0</v>
      </c>
      <c r="I311" s="22">
        <v>0</v>
      </c>
      <c r="J311" s="22">
        <f t="shared" si="89"/>
        <v>0</v>
      </c>
      <c r="K311" s="22">
        <f>'Лист5 (2)'!K285</f>
        <v>100</v>
      </c>
      <c r="L311" s="22">
        <f t="shared" si="89"/>
        <v>100</v>
      </c>
    </row>
    <row r="312" spans="1:12" x14ac:dyDescent="0.25">
      <c r="A312" s="81" t="s">
        <v>449</v>
      </c>
      <c r="B312" s="37" t="s">
        <v>140</v>
      </c>
      <c r="C312" s="38" t="s">
        <v>155</v>
      </c>
      <c r="D312" s="38" t="s">
        <v>4</v>
      </c>
      <c r="E312" s="23" t="s">
        <v>450</v>
      </c>
      <c r="F312" s="23">
        <v>244</v>
      </c>
      <c r="G312" s="23">
        <v>310</v>
      </c>
      <c r="H312" s="22">
        <v>0</v>
      </c>
      <c r="I312" s="22">
        <v>0</v>
      </c>
      <c r="J312" s="22">
        <f t="shared" si="89"/>
        <v>0</v>
      </c>
      <c r="K312" s="22">
        <f>'Лист5 (2)'!K286</f>
        <v>1</v>
      </c>
      <c r="L312" s="22">
        <f t="shared" si="89"/>
        <v>1</v>
      </c>
    </row>
    <row r="313" spans="1:12" x14ac:dyDescent="0.25">
      <c r="A313" s="30" t="s">
        <v>154</v>
      </c>
      <c r="B313" s="31"/>
      <c r="C313" s="36" t="s">
        <v>111</v>
      </c>
      <c r="D313" s="36" t="s">
        <v>130</v>
      </c>
      <c r="E313" s="36"/>
      <c r="F313" s="36"/>
      <c r="G313" s="36"/>
      <c r="H313" s="33">
        <f>H314+H315+H316+H317+H319+H321+H322+H324+H325+H326+H327+H318+H320</f>
        <v>8203.246000000001</v>
      </c>
      <c r="I313" s="33">
        <f t="shared" ref="I313" si="90">I314+I315+I316+I317+I319+I321+I322+I324+I325+I326+I327+I318+I320</f>
        <v>81.292000000000058</v>
      </c>
      <c r="J313" s="33">
        <f>J314+J315+J316+J317+J319+J321+J322+J324+J325+J326+J327+J318+J320+J323</f>
        <v>8284.5379999999986</v>
      </c>
      <c r="K313" s="33">
        <f t="shared" ref="K313:L313" si="91">K314+K315+K316+K317+K319+K321+K322+K324+K325+K326+K327+K318+K320+K323</f>
        <v>102.19999999999999</v>
      </c>
      <c r="L313" s="33">
        <f t="shared" si="91"/>
        <v>8386.7379999999994</v>
      </c>
    </row>
    <row r="314" spans="1:12" x14ac:dyDescent="0.25">
      <c r="A314" s="104" t="s">
        <v>154</v>
      </c>
      <c r="B314" s="37" t="s">
        <v>140</v>
      </c>
      <c r="C314" s="38" t="s">
        <v>111</v>
      </c>
      <c r="D314" s="38" t="s">
        <v>130</v>
      </c>
      <c r="E314" s="23" t="s">
        <v>258</v>
      </c>
      <c r="F314" s="23" t="s">
        <v>124</v>
      </c>
      <c r="G314" s="23" t="s">
        <v>86</v>
      </c>
      <c r="H314" s="22">
        <f>'Лист5 (2)'!H217</f>
        <v>3507.2779999999998</v>
      </c>
      <c r="I314" s="22">
        <f>'Лист5 (2)'!I217</f>
        <v>0</v>
      </c>
      <c r="J314" s="22">
        <f>'Лист5 (2)'!J217</f>
        <v>3507.2779999999998</v>
      </c>
      <c r="K314" s="22">
        <f>'Лист5 (2)'!K217</f>
        <v>0</v>
      </c>
      <c r="L314" s="22">
        <f>'Лист5 (2)'!L217</f>
        <v>3507.2779999999998</v>
      </c>
    </row>
    <row r="315" spans="1:12" x14ac:dyDescent="0.25">
      <c r="A315" s="104"/>
      <c r="B315" s="37" t="s">
        <v>140</v>
      </c>
      <c r="C315" s="38" t="s">
        <v>111</v>
      </c>
      <c r="D315" s="38" t="s">
        <v>130</v>
      </c>
      <c r="E315" s="23" t="s">
        <v>258</v>
      </c>
      <c r="F315" s="23" t="s">
        <v>125</v>
      </c>
      <c r="G315" s="23" t="s">
        <v>88</v>
      </c>
      <c r="H315" s="22">
        <f>'Лист5 (2)'!H218</f>
        <v>1059.1980000000001</v>
      </c>
      <c r="I315" s="22">
        <f>'Лист5 (2)'!I218</f>
        <v>0</v>
      </c>
      <c r="J315" s="22">
        <f>'Лист5 (2)'!J218</f>
        <v>1059.1980000000001</v>
      </c>
      <c r="K315" s="22">
        <f>'Лист5 (2)'!K218</f>
        <v>0</v>
      </c>
      <c r="L315" s="22">
        <f>'Лист5 (2)'!L218</f>
        <v>1059.1980000000001</v>
      </c>
    </row>
    <row r="316" spans="1:12" x14ac:dyDescent="0.25">
      <c r="A316" s="104"/>
      <c r="B316" s="37" t="s">
        <v>140</v>
      </c>
      <c r="C316" s="38" t="s">
        <v>111</v>
      </c>
      <c r="D316" s="38" t="s">
        <v>130</v>
      </c>
      <c r="E316" s="23" t="s">
        <v>259</v>
      </c>
      <c r="F316" s="23" t="s">
        <v>143</v>
      </c>
      <c r="G316" s="23" t="s">
        <v>92</v>
      </c>
      <c r="H316" s="22">
        <f>'Лист5 (2)'!H219</f>
        <v>1766.4</v>
      </c>
      <c r="I316" s="22">
        <f>'Лист5 (2)'!I219</f>
        <v>-845.4</v>
      </c>
      <c r="J316" s="22">
        <f>'Лист5 (2)'!J219</f>
        <v>921.00000000000011</v>
      </c>
      <c r="K316" s="22">
        <f>'Лист5 (2)'!K219</f>
        <v>0</v>
      </c>
      <c r="L316" s="22">
        <f>'Лист5 (2)'!L219</f>
        <v>921.00000000000011</v>
      </c>
    </row>
    <row r="317" spans="1:12" x14ac:dyDescent="0.25">
      <c r="A317" s="104"/>
      <c r="B317" s="37" t="s">
        <v>140</v>
      </c>
      <c r="C317" s="38" t="s">
        <v>111</v>
      </c>
      <c r="D317" s="38" t="s">
        <v>130</v>
      </c>
      <c r="E317" s="23" t="s">
        <v>260</v>
      </c>
      <c r="F317" s="23" t="s">
        <v>93</v>
      </c>
      <c r="G317" s="23" t="s">
        <v>94</v>
      </c>
      <c r="H317" s="22">
        <f>'Лист5 (2)'!H220</f>
        <v>37.92</v>
      </c>
      <c r="I317" s="22">
        <f>'Лист5 (2)'!I220</f>
        <v>0</v>
      </c>
      <c r="J317" s="22">
        <f>'Лист5 (2)'!J220</f>
        <v>37.92</v>
      </c>
      <c r="K317" s="22">
        <f>'Лист5 (2)'!K220</f>
        <v>0</v>
      </c>
      <c r="L317" s="22">
        <f>'Лист5 (2)'!L220</f>
        <v>37.92</v>
      </c>
    </row>
    <row r="318" spans="1:12" x14ac:dyDescent="0.25">
      <c r="A318" s="104"/>
      <c r="B318" s="37" t="s">
        <v>140</v>
      </c>
      <c r="C318" s="38" t="s">
        <v>111</v>
      </c>
      <c r="D318" s="38" t="s">
        <v>130</v>
      </c>
      <c r="E318" s="23">
        <v>9982270042</v>
      </c>
      <c r="F318" s="23" t="s">
        <v>143</v>
      </c>
      <c r="G318" s="23">
        <v>222</v>
      </c>
      <c r="H318" s="22">
        <f>'Лист5 (2)'!H221</f>
        <v>0</v>
      </c>
      <c r="I318" s="22">
        <f>'Лист5 (2)'!I221</f>
        <v>786</v>
      </c>
      <c r="J318" s="22">
        <f>'Лист5 (2)'!J221</f>
        <v>786</v>
      </c>
      <c r="K318" s="22">
        <f>'Лист5 (2)'!K221</f>
        <v>0</v>
      </c>
      <c r="L318" s="22">
        <f>'Лист5 (2)'!L221</f>
        <v>786</v>
      </c>
    </row>
    <row r="319" spans="1:12" x14ac:dyDescent="0.25">
      <c r="A319" s="104"/>
      <c r="B319" s="37" t="s">
        <v>140</v>
      </c>
      <c r="C319" s="38" t="s">
        <v>111</v>
      </c>
      <c r="D319" s="38" t="s">
        <v>130</v>
      </c>
      <c r="E319" s="23" t="s">
        <v>314</v>
      </c>
      <c r="F319" s="23" t="s">
        <v>95</v>
      </c>
      <c r="G319" s="23" t="s">
        <v>102</v>
      </c>
      <c r="H319" s="22">
        <f>'Лист5 (2)'!H222</f>
        <v>55.1</v>
      </c>
      <c r="I319" s="22">
        <f>'Лист5 (2)'!I222</f>
        <v>0</v>
      </c>
      <c r="J319" s="22">
        <f>'Лист5 (2)'!J222</f>
        <v>55.1</v>
      </c>
      <c r="K319" s="22">
        <f>'Лист5 (2)'!K222</f>
        <v>0</v>
      </c>
      <c r="L319" s="22">
        <f>'Лист5 (2)'!L222</f>
        <v>55.1</v>
      </c>
    </row>
    <row r="320" spans="1:12" x14ac:dyDescent="0.25">
      <c r="A320" s="104"/>
      <c r="B320" s="37" t="s">
        <v>140</v>
      </c>
      <c r="C320" s="38" t="s">
        <v>111</v>
      </c>
      <c r="D320" s="38" t="s">
        <v>130</v>
      </c>
      <c r="E320" s="23">
        <v>9982270046</v>
      </c>
      <c r="F320" s="23" t="s">
        <v>143</v>
      </c>
      <c r="G320" s="23">
        <v>226</v>
      </c>
      <c r="H320" s="22">
        <f>'Лист5 (2)'!H223</f>
        <v>0</v>
      </c>
      <c r="I320" s="22">
        <f>'Лист5 (2)'!I223</f>
        <v>59.4</v>
      </c>
      <c r="J320" s="22">
        <f>'Лист5 (2)'!J223</f>
        <v>59.4</v>
      </c>
      <c r="K320" s="22">
        <f>'Лист5 (2)'!K223</f>
        <v>0</v>
      </c>
      <c r="L320" s="22">
        <f>'Лист5 (2)'!L223</f>
        <v>59.4</v>
      </c>
    </row>
    <row r="321" spans="1:12" x14ac:dyDescent="0.25">
      <c r="A321" s="104"/>
      <c r="B321" s="37" t="s">
        <v>140</v>
      </c>
      <c r="C321" s="38" t="s">
        <v>111</v>
      </c>
      <c r="D321" s="38" t="s">
        <v>130</v>
      </c>
      <c r="E321" s="23" t="s">
        <v>261</v>
      </c>
      <c r="F321" s="23" t="s">
        <v>95</v>
      </c>
      <c r="G321" s="23" t="s">
        <v>97</v>
      </c>
      <c r="H321" s="22">
        <f>'Лист5 (2)'!H224</f>
        <v>525.20000000000005</v>
      </c>
      <c r="I321" s="22">
        <f>'Лист5 (2)'!I224</f>
        <v>0</v>
      </c>
      <c r="J321" s="22">
        <f>'Лист5 (2)'!J224</f>
        <v>525.20000000000005</v>
      </c>
      <c r="K321" s="22">
        <f>'Лист5 (2)'!K224</f>
        <v>0</v>
      </c>
      <c r="L321" s="22">
        <f>'Лист5 (2)'!L224</f>
        <v>525.20000000000005</v>
      </c>
    </row>
    <row r="322" spans="1:12" x14ac:dyDescent="0.25">
      <c r="A322" s="104"/>
      <c r="B322" s="37" t="s">
        <v>140</v>
      </c>
      <c r="C322" s="38" t="s">
        <v>111</v>
      </c>
      <c r="D322" s="38" t="s">
        <v>130</v>
      </c>
      <c r="E322" s="23" t="s">
        <v>315</v>
      </c>
      <c r="F322" s="23" t="s">
        <v>95</v>
      </c>
      <c r="G322" s="23" t="s">
        <v>240</v>
      </c>
      <c r="H322" s="22">
        <f>'Лист5 (2)'!H225</f>
        <v>312.5</v>
      </c>
      <c r="I322" s="22">
        <f>'Лист5 (2)'!I225</f>
        <v>0</v>
      </c>
      <c r="J322" s="22">
        <f>'Лист5 (2)'!J225</f>
        <v>312.5</v>
      </c>
      <c r="K322" s="22">
        <f>'Лист5 (2)'!K225</f>
        <v>0</v>
      </c>
      <c r="L322" s="22">
        <f>'Лист5 (2)'!L225</f>
        <v>312.5</v>
      </c>
    </row>
    <row r="323" spans="1:12" x14ac:dyDescent="0.25">
      <c r="A323" s="104"/>
      <c r="B323" s="37" t="s">
        <v>140</v>
      </c>
      <c r="C323" s="38" t="s">
        <v>111</v>
      </c>
      <c r="D323" s="38" t="s">
        <v>130</v>
      </c>
      <c r="E323" s="23" t="s">
        <v>315</v>
      </c>
      <c r="F323" s="23">
        <v>350</v>
      </c>
      <c r="G323" s="23" t="s">
        <v>240</v>
      </c>
      <c r="H323" s="22">
        <f>'Лист5 (2)'!H226</f>
        <v>0</v>
      </c>
      <c r="I323" s="22">
        <f>'Лист5 (2)'!I226</f>
        <v>0</v>
      </c>
      <c r="J323" s="22">
        <f>'Лист5 (2)'!J226</f>
        <v>0</v>
      </c>
      <c r="K323" s="22">
        <f>'Лист5 (2)'!K226</f>
        <v>419</v>
      </c>
      <c r="L323" s="22">
        <f>'Лист5 (2)'!L226</f>
        <v>419</v>
      </c>
    </row>
    <row r="324" spans="1:12" x14ac:dyDescent="0.25">
      <c r="A324" s="104"/>
      <c r="B324" s="37" t="s">
        <v>140</v>
      </c>
      <c r="C324" s="38" t="s">
        <v>111</v>
      </c>
      <c r="D324" s="38" t="s">
        <v>130</v>
      </c>
      <c r="E324" s="23" t="s">
        <v>315</v>
      </c>
      <c r="F324" s="23" t="s">
        <v>104</v>
      </c>
      <c r="G324" s="23" t="s">
        <v>239</v>
      </c>
      <c r="H324" s="22">
        <f>'Лист5 (2)'!H227</f>
        <v>50</v>
      </c>
      <c r="I324" s="22">
        <f>'Лист5 (2)'!I227</f>
        <v>0</v>
      </c>
      <c r="J324" s="22">
        <f>'Лист5 (2)'!J227</f>
        <v>50</v>
      </c>
      <c r="K324" s="22">
        <f>'Лист5 (2)'!K227</f>
        <v>0</v>
      </c>
      <c r="L324" s="22">
        <f>'Лист5 (2)'!L227</f>
        <v>50</v>
      </c>
    </row>
    <row r="325" spans="1:12" x14ac:dyDescent="0.25">
      <c r="A325" s="104"/>
      <c r="B325" s="37" t="s">
        <v>140</v>
      </c>
      <c r="C325" s="38" t="s">
        <v>111</v>
      </c>
      <c r="D325" s="38" t="s">
        <v>130</v>
      </c>
      <c r="E325" s="23" t="s">
        <v>315</v>
      </c>
      <c r="F325" s="23" t="s">
        <v>105</v>
      </c>
      <c r="G325" s="23" t="s">
        <v>239</v>
      </c>
      <c r="H325" s="22">
        <f>'Лист5 (2)'!H228</f>
        <v>0.7</v>
      </c>
      <c r="I325" s="22">
        <f>'Лист5 (2)'!I228</f>
        <v>0</v>
      </c>
      <c r="J325" s="22">
        <f>'Лист5 (2)'!J228</f>
        <v>0.7</v>
      </c>
      <c r="K325" s="22">
        <f>'Лист5 (2)'!K228</f>
        <v>0</v>
      </c>
      <c r="L325" s="22">
        <f>'Лист5 (2)'!L228</f>
        <v>0.7</v>
      </c>
    </row>
    <row r="326" spans="1:12" x14ac:dyDescent="0.25">
      <c r="A326" s="104"/>
      <c r="B326" s="37" t="s">
        <v>140</v>
      </c>
      <c r="C326" s="38" t="s">
        <v>111</v>
      </c>
      <c r="D326" s="38" t="s">
        <v>130</v>
      </c>
      <c r="E326" s="23" t="s">
        <v>262</v>
      </c>
      <c r="F326" s="23" t="s">
        <v>95</v>
      </c>
      <c r="G326" s="23" t="s">
        <v>99</v>
      </c>
      <c r="H326" s="22">
        <f>'Лист5 (2)'!H229</f>
        <v>888.95</v>
      </c>
      <c r="I326" s="22">
        <f>'Лист5 (2)'!I229</f>
        <v>-415.50800000000004</v>
      </c>
      <c r="J326" s="22">
        <f>'Лист5 (2)'!J229</f>
        <v>473.44200000000001</v>
      </c>
      <c r="K326" s="22">
        <f>'Лист5 (2)'!K229</f>
        <v>0</v>
      </c>
      <c r="L326" s="22">
        <f>'Лист5 (2)'!L229</f>
        <v>473.44200000000001</v>
      </c>
    </row>
    <row r="327" spans="1:12" x14ac:dyDescent="0.25">
      <c r="A327" s="104"/>
      <c r="B327" s="37" t="s">
        <v>140</v>
      </c>
      <c r="C327" s="38" t="s">
        <v>111</v>
      </c>
      <c r="D327" s="38" t="s">
        <v>130</v>
      </c>
      <c r="E327" s="23">
        <v>9983470043</v>
      </c>
      <c r="F327" s="23" t="s">
        <v>95</v>
      </c>
      <c r="G327" s="23">
        <v>343</v>
      </c>
      <c r="H327" s="22">
        <f>'Лист5 (2)'!H230</f>
        <v>0</v>
      </c>
      <c r="I327" s="22">
        <f>'Лист5 (2)'!I230</f>
        <v>496.8</v>
      </c>
      <c r="J327" s="22">
        <f>'Лист5 (2)'!J230</f>
        <v>496.8</v>
      </c>
      <c r="K327" s="22">
        <f>'Лист5 (2)'!K230</f>
        <v>-316.8</v>
      </c>
      <c r="L327" s="22">
        <f>'Лист5 (2)'!L230</f>
        <v>180</v>
      </c>
    </row>
    <row r="328" spans="1:12" x14ac:dyDescent="0.25">
      <c r="A328" s="51" t="s">
        <v>415</v>
      </c>
      <c r="B328" s="37" t="s">
        <v>140</v>
      </c>
      <c r="C328" s="38" t="s">
        <v>111</v>
      </c>
      <c r="D328" s="38" t="s">
        <v>130</v>
      </c>
      <c r="E328" s="23">
        <v>9990261620</v>
      </c>
      <c r="F328" s="23">
        <v>350</v>
      </c>
      <c r="G328" s="23">
        <v>290</v>
      </c>
      <c r="H328" s="22">
        <f>'Лист5 (2)'!H231</f>
        <v>0</v>
      </c>
      <c r="I328" s="22">
        <f>'Лист5 (2)'!I231</f>
        <v>300</v>
      </c>
      <c r="J328" s="22">
        <f>'Лист5 (2)'!J231</f>
        <v>300</v>
      </c>
      <c r="K328" s="22">
        <f>'Лист5 (2)'!K231</f>
        <v>0</v>
      </c>
      <c r="L328" s="22">
        <f>'Лист5 (2)'!L231</f>
        <v>300</v>
      </c>
    </row>
    <row r="329" spans="1:12" x14ac:dyDescent="0.25">
      <c r="A329" s="30" t="s">
        <v>209</v>
      </c>
      <c r="B329" s="31"/>
      <c r="C329" s="36">
        <v>10</v>
      </c>
      <c r="D329" s="36" t="s">
        <v>6</v>
      </c>
      <c r="E329" s="36"/>
      <c r="F329" s="36"/>
      <c r="G329" s="36"/>
      <c r="H329" s="33">
        <f>H330</f>
        <v>1048.3</v>
      </c>
      <c r="I329" s="33">
        <f t="shared" ref="I329:L330" si="92">I330</f>
        <v>0</v>
      </c>
      <c r="J329" s="33">
        <f t="shared" si="92"/>
        <v>1048.3</v>
      </c>
      <c r="K329" s="33">
        <f t="shared" si="92"/>
        <v>0</v>
      </c>
      <c r="L329" s="33">
        <f t="shared" si="92"/>
        <v>1048.3</v>
      </c>
    </row>
    <row r="330" spans="1:12" x14ac:dyDescent="0.25">
      <c r="A330" s="30" t="s">
        <v>197</v>
      </c>
      <c r="B330" s="31"/>
      <c r="C330" s="36" t="s">
        <v>167</v>
      </c>
      <c r="D330" s="36" t="s">
        <v>100</v>
      </c>
      <c r="E330" s="36" t="s">
        <v>156</v>
      </c>
      <c r="F330" s="36"/>
      <c r="G330" s="36"/>
      <c r="H330" s="33">
        <f>H331</f>
        <v>1048.3</v>
      </c>
      <c r="I330" s="33">
        <f t="shared" si="92"/>
        <v>0</v>
      </c>
      <c r="J330" s="33">
        <f t="shared" si="92"/>
        <v>1048.3</v>
      </c>
      <c r="K330" s="33">
        <f t="shared" si="92"/>
        <v>0</v>
      </c>
      <c r="L330" s="33">
        <f t="shared" si="92"/>
        <v>1048.3</v>
      </c>
    </row>
    <row r="331" spans="1:12" x14ac:dyDescent="0.25">
      <c r="A331" s="41" t="s">
        <v>198</v>
      </c>
      <c r="B331" s="37" t="s">
        <v>140</v>
      </c>
      <c r="C331" s="38" t="s">
        <v>167</v>
      </c>
      <c r="D331" s="38" t="s">
        <v>100</v>
      </c>
      <c r="E331" s="23" t="s">
        <v>169</v>
      </c>
      <c r="F331" s="23" t="s">
        <v>170</v>
      </c>
      <c r="G331" s="23" t="s">
        <v>171</v>
      </c>
      <c r="H331" s="22">
        <f>'Лист5 (2)'!H295</f>
        <v>1048.3</v>
      </c>
      <c r="I331" s="22">
        <f>'Лист5 (2)'!I295</f>
        <v>0</v>
      </c>
      <c r="J331" s="22">
        <f>'Лист5 (2)'!J295</f>
        <v>1048.3</v>
      </c>
      <c r="K331" s="22">
        <f>'Лист5 (2)'!K295</f>
        <v>0</v>
      </c>
      <c r="L331" s="22">
        <f>'Лист5 (2)'!L295</f>
        <v>1048.3</v>
      </c>
    </row>
    <row r="332" spans="1:12" ht="28.5" x14ac:dyDescent="0.25">
      <c r="A332" s="30" t="s">
        <v>234</v>
      </c>
      <c r="B332" s="31"/>
      <c r="C332" s="36" t="s">
        <v>4</v>
      </c>
      <c r="D332" s="36" t="s">
        <v>112</v>
      </c>
      <c r="E332" s="36"/>
      <c r="F332" s="36"/>
      <c r="G332" s="36"/>
      <c r="H332" s="33">
        <f>H333</f>
        <v>4283.2269999999999</v>
      </c>
      <c r="I332" s="33">
        <f t="shared" ref="I332:L332" si="93">I333</f>
        <v>0</v>
      </c>
      <c r="J332" s="33">
        <f t="shared" si="93"/>
        <v>4283.2269999999999</v>
      </c>
      <c r="K332" s="33">
        <f t="shared" si="93"/>
        <v>0</v>
      </c>
      <c r="L332" s="33">
        <f t="shared" si="93"/>
        <v>4283.2269999999999</v>
      </c>
    </row>
    <row r="333" spans="1:12" x14ac:dyDescent="0.25">
      <c r="A333" s="30" t="s">
        <v>316</v>
      </c>
      <c r="B333" s="31"/>
      <c r="C333" s="36" t="s">
        <v>4</v>
      </c>
      <c r="D333" s="36" t="s">
        <v>112</v>
      </c>
      <c r="E333" s="36" t="s">
        <v>156</v>
      </c>
      <c r="F333" s="36"/>
      <c r="G333" s="36"/>
      <c r="H333" s="33">
        <f>H334+H335+H336+H337+H338+H339+H340+H341</f>
        <v>4283.2269999999999</v>
      </c>
      <c r="I333" s="33">
        <f t="shared" ref="I333:J333" si="94">I334+I335+I336+I337+I338+I339+I340+I341</f>
        <v>0</v>
      </c>
      <c r="J333" s="33">
        <f t="shared" si="94"/>
        <v>4283.2269999999999</v>
      </c>
      <c r="K333" s="33">
        <f t="shared" ref="K333:L333" si="95">K334+K335+K336+K337+K338+K339+K340+K341</f>
        <v>0</v>
      </c>
      <c r="L333" s="33">
        <f t="shared" si="95"/>
        <v>4283.2269999999999</v>
      </c>
    </row>
    <row r="334" spans="1:12" x14ac:dyDescent="0.25">
      <c r="A334" s="104" t="s">
        <v>316</v>
      </c>
      <c r="B334" s="37" t="s">
        <v>113</v>
      </c>
      <c r="C334" s="38" t="s">
        <v>4</v>
      </c>
      <c r="D334" s="38" t="s">
        <v>112</v>
      </c>
      <c r="E334" s="23" t="s">
        <v>317</v>
      </c>
      <c r="F334" s="23" t="s">
        <v>85</v>
      </c>
      <c r="G334" s="23" t="s">
        <v>86</v>
      </c>
      <c r="H334" s="22">
        <f>'Лист5 (2)'!H57</f>
        <v>2744.855</v>
      </c>
      <c r="I334" s="22">
        <f>'Лист5 (2)'!I57</f>
        <v>0</v>
      </c>
      <c r="J334" s="22">
        <f>'Лист5 (2)'!J57</f>
        <v>2744.855</v>
      </c>
      <c r="K334" s="22">
        <f>'Лист5 (2)'!K57</f>
        <v>0</v>
      </c>
      <c r="L334" s="22">
        <f>'Лист5 (2)'!L57</f>
        <v>2744.855</v>
      </c>
    </row>
    <row r="335" spans="1:12" x14ac:dyDescent="0.25">
      <c r="A335" s="104"/>
      <c r="B335" s="37" t="s">
        <v>113</v>
      </c>
      <c r="C335" s="38" t="s">
        <v>4</v>
      </c>
      <c r="D335" s="38" t="s">
        <v>112</v>
      </c>
      <c r="E335" s="23" t="s">
        <v>317</v>
      </c>
      <c r="F335" s="23" t="s">
        <v>87</v>
      </c>
      <c r="G335" s="23" t="s">
        <v>88</v>
      </c>
      <c r="H335" s="22">
        <f>'Лист5 (2)'!H58</f>
        <v>828.94600000000003</v>
      </c>
      <c r="I335" s="22">
        <f>'Лист5 (2)'!I58</f>
        <v>0</v>
      </c>
      <c r="J335" s="22">
        <f>'Лист5 (2)'!J58</f>
        <v>828.94600000000003</v>
      </c>
      <c r="K335" s="22">
        <f>'Лист5 (2)'!K58</f>
        <v>0</v>
      </c>
      <c r="L335" s="22">
        <f>'Лист5 (2)'!L58</f>
        <v>828.94600000000003</v>
      </c>
    </row>
    <row r="336" spans="1:12" x14ac:dyDescent="0.25">
      <c r="A336" s="104"/>
      <c r="B336" s="37" t="s">
        <v>113</v>
      </c>
      <c r="C336" s="38" t="s">
        <v>4</v>
      </c>
      <c r="D336" s="38" t="s">
        <v>112</v>
      </c>
      <c r="E336" s="23" t="s">
        <v>318</v>
      </c>
      <c r="F336" s="23" t="s">
        <v>91</v>
      </c>
      <c r="G336" s="23" t="s">
        <v>92</v>
      </c>
      <c r="H336" s="22">
        <f>'Лист5 (2)'!H59</f>
        <v>20</v>
      </c>
      <c r="I336" s="22">
        <f>'Лист5 (2)'!I59</f>
        <v>0</v>
      </c>
      <c r="J336" s="22">
        <f>'Лист5 (2)'!J59</f>
        <v>20</v>
      </c>
      <c r="K336" s="22">
        <f>'Лист5 (2)'!K59</f>
        <v>0</v>
      </c>
      <c r="L336" s="22">
        <f>'Лист5 (2)'!L59</f>
        <v>20</v>
      </c>
    </row>
    <row r="337" spans="1:12" x14ac:dyDescent="0.25">
      <c r="A337" s="104"/>
      <c r="B337" s="37" t="s">
        <v>113</v>
      </c>
      <c r="C337" s="38" t="s">
        <v>4</v>
      </c>
      <c r="D337" s="38" t="s">
        <v>112</v>
      </c>
      <c r="E337" s="23" t="s">
        <v>248</v>
      </c>
      <c r="F337" s="23" t="s">
        <v>93</v>
      </c>
      <c r="G337" s="23" t="s">
        <v>94</v>
      </c>
      <c r="H337" s="22">
        <f>'Лист5 (2)'!H60</f>
        <v>43.44</v>
      </c>
      <c r="I337" s="22">
        <f>'Лист5 (2)'!I60</f>
        <v>0</v>
      </c>
      <c r="J337" s="22">
        <f>'Лист5 (2)'!J60</f>
        <v>43.44</v>
      </c>
      <c r="K337" s="22">
        <f>'Лист5 (2)'!K60</f>
        <v>0</v>
      </c>
      <c r="L337" s="22">
        <f>'Лист5 (2)'!L60</f>
        <v>43.44</v>
      </c>
    </row>
    <row r="338" spans="1:12" x14ac:dyDescent="0.25">
      <c r="A338" s="104"/>
      <c r="B338" s="37" t="s">
        <v>113</v>
      </c>
      <c r="C338" s="38" t="s">
        <v>4</v>
      </c>
      <c r="D338" s="38" t="s">
        <v>112</v>
      </c>
      <c r="E338" s="23" t="s">
        <v>319</v>
      </c>
      <c r="F338" s="23" t="s">
        <v>95</v>
      </c>
      <c r="G338" s="23" t="s">
        <v>103</v>
      </c>
      <c r="H338" s="22">
        <f>'Лист5 (2)'!H61</f>
        <v>12.8</v>
      </c>
      <c r="I338" s="22">
        <f>'Лист5 (2)'!I61</f>
        <v>0</v>
      </c>
      <c r="J338" s="22">
        <f>'Лист5 (2)'!J61</f>
        <v>12.8</v>
      </c>
      <c r="K338" s="22">
        <f>'Лист5 (2)'!K61</f>
        <v>0</v>
      </c>
      <c r="L338" s="22">
        <f>'Лист5 (2)'!L61</f>
        <v>12.8</v>
      </c>
    </row>
    <row r="339" spans="1:12" x14ac:dyDescent="0.25">
      <c r="A339" s="104"/>
      <c r="B339" s="37" t="s">
        <v>113</v>
      </c>
      <c r="C339" s="38" t="s">
        <v>4</v>
      </c>
      <c r="D339" s="38" t="s">
        <v>112</v>
      </c>
      <c r="E339" s="23" t="s">
        <v>249</v>
      </c>
      <c r="F339" s="23" t="s">
        <v>95</v>
      </c>
      <c r="G339" s="23" t="s">
        <v>97</v>
      </c>
      <c r="H339" s="22">
        <f>'Лист5 (2)'!H62</f>
        <v>508.80599999999998</v>
      </c>
      <c r="I339" s="22">
        <f>'Лист5 (2)'!I62</f>
        <v>0</v>
      </c>
      <c r="J339" s="22">
        <f>'Лист5 (2)'!J62</f>
        <v>508.80599999999998</v>
      </c>
      <c r="K339" s="22">
        <f>'Лист5 (2)'!K62</f>
        <v>0</v>
      </c>
      <c r="L339" s="22">
        <f>'Лист5 (2)'!L62</f>
        <v>508.80599999999998</v>
      </c>
    </row>
    <row r="340" spans="1:12" x14ac:dyDescent="0.25">
      <c r="A340" s="104"/>
      <c r="B340" s="37" t="s">
        <v>113</v>
      </c>
      <c r="C340" s="38" t="s">
        <v>4</v>
      </c>
      <c r="D340" s="38" t="s">
        <v>112</v>
      </c>
      <c r="E340" s="23" t="s">
        <v>320</v>
      </c>
      <c r="F340" s="23" t="s">
        <v>95</v>
      </c>
      <c r="G340" s="23" t="s">
        <v>98</v>
      </c>
      <c r="H340" s="22">
        <f>'Лист5 (2)'!H63</f>
        <v>47.5</v>
      </c>
      <c r="I340" s="22">
        <f>'Лист5 (2)'!I63</f>
        <v>0</v>
      </c>
      <c r="J340" s="22">
        <f>'Лист5 (2)'!J63</f>
        <v>47.5</v>
      </c>
      <c r="K340" s="22">
        <f>'Лист5 (2)'!K63</f>
        <v>0</v>
      </c>
      <c r="L340" s="22">
        <f>'Лист5 (2)'!L63</f>
        <v>47.5</v>
      </c>
    </row>
    <row r="341" spans="1:12" x14ac:dyDescent="0.25">
      <c r="A341" s="104"/>
      <c r="B341" s="37" t="s">
        <v>113</v>
      </c>
      <c r="C341" s="38" t="s">
        <v>4</v>
      </c>
      <c r="D341" s="38" t="s">
        <v>112</v>
      </c>
      <c r="E341" s="23" t="s">
        <v>251</v>
      </c>
      <c r="F341" s="23" t="s">
        <v>95</v>
      </c>
      <c r="G341" s="23" t="s">
        <v>99</v>
      </c>
      <c r="H341" s="22">
        <f>'Лист5 (2)'!H64</f>
        <v>76.88</v>
      </c>
      <c r="I341" s="22">
        <f>'Лист5 (2)'!I64</f>
        <v>0</v>
      </c>
      <c r="J341" s="22">
        <f>'Лист5 (2)'!J64</f>
        <v>76.88</v>
      </c>
      <c r="K341" s="22">
        <f>'Лист5 (2)'!K64</f>
        <v>0</v>
      </c>
      <c r="L341" s="22">
        <f>'Лист5 (2)'!L64</f>
        <v>76.88</v>
      </c>
    </row>
  </sheetData>
  <mergeCells count="37">
    <mergeCell ref="A227:A234"/>
    <mergeCell ref="A252:A261"/>
    <mergeCell ref="A334:A341"/>
    <mergeCell ref="A76:A77"/>
    <mergeCell ref="A203:A204"/>
    <mergeCell ref="A220:A225"/>
    <mergeCell ref="A121:A122"/>
    <mergeCell ref="A134:A141"/>
    <mergeCell ref="A269:A271"/>
    <mergeCell ref="A247:A249"/>
    <mergeCell ref="A189:A198"/>
    <mergeCell ref="A106:A109"/>
    <mergeCell ref="A291:A307"/>
    <mergeCell ref="A314:A327"/>
    <mergeCell ref="A206:A218"/>
    <mergeCell ref="A273:A287"/>
    <mergeCell ref="A2:L2"/>
    <mergeCell ref="A3:L3"/>
    <mergeCell ref="A4:L4"/>
    <mergeCell ref="A5:L5"/>
    <mergeCell ref="A6:L6"/>
    <mergeCell ref="A8:L8"/>
    <mergeCell ref="A180:A185"/>
    <mergeCell ref="A167:A168"/>
    <mergeCell ref="A162:A165"/>
    <mergeCell ref="A171:A177"/>
    <mergeCell ref="A16:A17"/>
    <mergeCell ref="A153:A158"/>
    <mergeCell ref="A20:A33"/>
    <mergeCell ref="A36:A39"/>
    <mergeCell ref="A41:A43"/>
    <mergeCell ref="A65:A71"/>
    <mergeCell ref="A73:A74"/>
    <mergeCell ref="A81:A82"/>
    <mergeCell ref="A52:A54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9" scale="55" fitToHeight="4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H21"/>
  <sheetViews>
    <sheetView topLeftCell="A5" workbookViewId="0">
      <selection activeCell="H22" sqref="H22"/>
    </sheetView>
  </sheetViews>
  <sheetFormatPr defaultRowHeight="15" x14ac:dyDescent="0.25"/>
  <cols>
    <col min="1" max="1" width="71" customWidth="1"/>
    <col min="2" max="2" width="9" bestFit="1" customWidth="1"/>
    <col min="3" max="3" width="3.140625" bestFit="1" customWidth="1"/>
    <col min="4" max="4" width="4" bestFit="1" customWidth="1"/>
    <col min="5" max="5" width="11" bestFit="1" customWidth="1"/>
    <col min="6" max="6" width="4" bestFit="1" customWidth="1"/>
    <col min="7" max="7" width="6.28515625" bestFit="1" customWidth="1"/>
    <col min="8" max="8" width="8" style="64" bestFit="1" customWidth="1"/>
  </cols>
  <sheetData>
    <row r="2" spans="1:8" x14ac:dyDescent="0.25">
      <c r="A2" s="113" t="s">
        <v>396</v>
      </c>
      <c r="B2" s="113"/>
      <c r="C2" s="113"/>
      <c r="D2" s="113"/>
      <c r="E2" s="113"/>
      <c r="F2" s="113"/>
      <c r="G2" s="113"/>
      <c r="H2" s="113"/>
    </row>
    <row r="3" spans="1:8" x14ac:dyDescent="0.25">
      <c r="A3" s="113" t="s">
        <v>399</v>
      </c>
      <c r="B3" s="113"/>
      <c r="C3" s="113"/>
      <c r="D3" s="113"/>
      <c r="E3" s="113"/>
      <c r="F3" s="113"/>
      <c r="G3" s="113"/>
      <c r="H3" s="113"/>
    </row>
    <row r="4" spans="1:8" x14ac:dyDescent="0.25">
      <c r="A4" s="76"/>
      <c r="B4" s="76"/>
      <c r="C4" s="76"/>
      <c r="D4" s="76"/>
      <c r="E4" s="76"/>
      <c r="F4" s="76"/>
      <c r="G4" s="76"/>
      <c r="H4" s="76"/>
    </row>
    <row r="5" spans="1:8" ht="35.25" x14ac:dyDescent="0.25">
      <c r="A5" s="24" t="s">
        <v>2</v>
      </c>
      <c r="B5" s="25" t="s">
        <v>76</v>
      </c>
      <c r="C5" s="20" t="s">
        <v>77</v>
      </c>
      <c r="D5" s="20" t="s">
        <v>78</v>
      </c>
      <c r="E5" s="20" t="s">
        <v>79</v>
      </c>
      <c r="F5" s="20" t="s">
        <v>80</v>
      </c>
      <c r="G5" s="25" t="s">
        <v>81</v>
      </c>
      <c r="H5" s="20" t="s">
        <v>397</v>
      </c>
    </row>
    <row r="6" spans="1:8" x14ac:dyDescent="0.25">
      <c r="A6" s="43" t="s">
        <v>381</v>
      </c>
      <c r="B6" s="37" t="s">
        <v>3</v>
      </c>
      <c r="C6" s="38" t="s">
        <v>5</v>
      </c>
      <c r="D6" s="38" t="s">
        <v>83</v>
      </c>
      <c r="E6" s="23">
        <v>1680541120</v>
      </c>
      <c r="F6" s="23">
        <v>414</v>
      </c>
      <c r="G6" s="23">
        <v>226</v>
      </c>
      <c r="H6" s="66">
        <v>150</v>
      </c>
    </row>
    <row r="7" spans="1:8" x14ac:dyDescent="0.25">
      <c r="A7" t="s">
        <v>400</v>
      </c>
      <c r="B7" s="37" t="s">
        <v>158</v>
      </c>
      <c r="C7" s="38" t="s">
        <v>155</v>
      </c>
      <c r="D7" s="38" t="s">
        <v>4</v>
      </c>
      <c r="E7" s="23" t="s">
        <v>278</v>
      </c>
      <c r="F7" s="23" t="s">
        <v>95</v>
      </c>
      <c r="G7" s="23" t="s">
        <v>98</v>
      </c>
      <c r="H7" s="67">
        <v>80.7</v>
      </c>
    </row>
    <row r="8" spans="1:8" x14ac:dyDescent="0.25">
      <c r="A8" t="s">
        <v>401</v>
      </c>
      <c r="B8" s="37" t="s">
        <v>158</v>
      </c>
      <c r="C8" s="38" t="s">
        <v>155</v>
      </c>
      <c r="D8" s="38" t="s">
        <v>4</v>
      </c>
      <c r="E8" s="23" t="s">
        <v>279</v>
      </c>
      <c r="F8" s="23" t="s">
        <v>95</v>
      </c>
      <c r="G8" s="23" t="s">
        <v>99</v>
      </c>
      <c r="H8" s="67">
        <v>119.83</v>
      </c>
    </row>
    <row r="9" spans="1:8" x14ac:dyDescent="0.25">
      <c r="A9" s="51" t="s">
        <v>382</v>
      </c>
      <c r="B9" s="37" t="s">
        <v>3</v>
      </c>
      <c r="C9" s="38" t="s">
        <v>155</v>
      </c>
      <c r="D9" s="38" t="s">
        <v>4</v>
      </c>
      <c r="E9" s="23" t="s">
        <v>276</v>
      </c>
      <c r="F9" s="23">
        <v>414</v>
      </c>
      <c r="G9" s="23" t="s">
        <v>97</v>
      </c>
      <c r="H9" s="67">
        <v>350</v>
      </c>
    </row>
    <row r="10" spans="1:8" x14ac:dyDescent="0.25">
      <c r="A10" t="s">
        <v>402</v>
      </c>
      <c r="B10" s="37" t="s">
        <v>181</v>
      </c>
      <c r="C10" s="38" t="s">
        <v>179</v>
      </c>
      <c r="D10" s="38" t="s">
        <v>83</v>
      </c>
      <c r="E10" s="23" t="s">
        <v>269</v>
      </c>
      <c r="F10" s="23" t="s">
        <v>95</v>
      </c>
      <c r="G10" s="23" t="s">
        <v>99</v>
      </c>
      <c r="H10" s="67">
        <v>99.95</v>
      </c>
    </row>
    <row r="11" spans="1:8" x14ac:dyDescent="0.25">
      <c r="A11" t="s">
        <v>403</v>
      </c>
      <c r="B11" s="37" t="s">
        <v>140</v>
      </c>
      <c r="C11" s="38" t="s">
        <v>111</v>
      </c>
      <c r="D11" s="38" t="s">
        <v>130</v>
      </c>
      <c r="E11" s="23" t="s">
        <v>262</v>
      </c>
      <c r="F11" s="23" t="s">
        <v>95</v>
      </c>
      <c r="G11" s="23" t="s">
        <v>99</v>
      </c>
      <c r="H11" s="67">
        <v>81.292000000000002</v>
      </c>
    </row>
    <row r="12" spans="1:8" x14ac:dyDescent="0.25">
      <c r="A12" t="s">
        <v>404</v>
      </c>
      <c r="B12" s="37" t="s">
        <v>153</v>
      </c>
      <c r="C12" s="38" t="s">
        <v>111</v>
      </c>
      <c r="D12" s="38" t="s">
        <v>130</v>
      </c>
      <c r="E12" s="23" t="s">
        <v>262</v>
      </c>
      <c r="F12" s="23" t="s">
        <v>95</v>
      </c>
      <c r="G12" s="23" t="s">
        <v>99</v>
      </c>
      <c r="H12" s="67">
        <v>60.2</v>
      </c>
    </row>
    <row r="13" spans="1:8" x14ac:dyDescent="0.25">
      <c r="A13" t="s">
        <v>405</v>
      </c>
      <c r="B13" s="37" t="s">
        <v>140</v>
      </c>
      <c r="C13" s="38" t="s">
        <v>111</v>
      </c>
      <c r="D13" s="38" t="s">
        <v>8</v>
      </c>
      <c r="E13" s="23">
        <v>9982270034</v>
      </c>
      <c r="F13" s="23" t="s">
        <v>95</v>
      </c>
      <c r="G13" s="23">
        <v>224</v>
      </c>
      <c r="H13" s="67">
        <v>63</v>
      </c>
    </row>
    <row r="14" spans="1:8" x14ac:dyDescent="0.25">
      <c r="A14" t="s">
        <v>406</v>
      </c>
      <c r="B14" s="37" t="s">
        <v>140</v>
      </c>
      <c r="C14" s="38" t="s">
        <v>111</v>
      </c>
      <c r="D14" s="38" t="s">
        <v>4</v>
      </c>
      <c r="E14" s="23">
        <v>9983170010</v>
      </c>
      <c r="F14" s="23" t="s">
        <v>95</v>
      </c>
      <c r="G14" s="23" t="s">
        <v>98</v>
      </c>
      <c r="H14" s="67">
        <v>39</v>
      </c>
    </row>
    <row r="15" spans="1:8" x14ac:dyDescent="0.25">
      <c r="A15" t="s">
        <v>407</v>
      </c>
      <c r="B15" s="37" t="s">
        <v>140</v>
      </c>
      <c r="C15" s="38" t="s">
        <v>111</v>
      </c>
      <c r="D15" s="38" t="s">
        <v>83</v>
      </c>
      <c r="E15" s="23" t="s">
        <v>301</v>
      </c>
      <c r="F15" s="23" t="s">
        <v>95</v>
      </c>
      <c r="G15" s="23" t="s">
        <v>97</v>
      </c>
      <c r="H15" s="67">
        <v>50</v>
      </c>
    </row>
    <row r="16" spans="1:8" x14ac:dyDescent="0.25">
      <c r="A16" t="s">
        <v>408</v>
      </c>
      <c r="B16" s="37" t="s">
        <v>140</v>
      </c>
      <c r="C16" s="38" t="s">
        <v>111</v>
      </c>
      <c r="D16" s="38" t="s">
        <v>8</v>
      </c>
      <c r="E16" s="23" t="s">
        <v>313</v>
      </c>
      <c r="F16" s="23" t="s">
        <v>95</v>
      </c>
      <c r="G16" s="23" t="s">
        <v>99</v>
      </c>
      <c r="H16" s="67">
        <v>40.200000000000003</v>
      </c>
    </row>
    <row r="17" spans="1:8" x14ac:dyDescent="0.25">
      <c r="A17" t="s">
        <v>428</v>
      </c>
      <c r="B17" s="37" t="s">
        <v>140</v>
      </c>
      <c r="C17" s="38" t="s">
        <v>111</v>
      </c>
      <c r="D17" s="38" t="s">
        <v>8</v>
      </c>
      <c r="E17" s="23">
        <v>9983170030</v>
      </c>
      <c r="F17" s="23" t="s">
        <v>95</v>
      </c>
      <c r="G17" s="23">
        <v>310</v>
      </c>
      <c r="H17" s="67">
        <v>300</v>
      </c>
    </row>
    <row r="18" spans="1:8" x14ac:dyDescent="0.25">
      <c r="A18" t="s">
        <v>429</v>
      </c>
      <c r="B18" s="37" t="s">
        <v>140</v>
      </c>
      <c r="C18" s="38" t="s">
        <v>111</v>
      </c>
      <c r="D18" s="38" t="s">
        <v>83</v>
      </c>
      <c r="E18" s="23">
        <v>9983170020</v>
      </c>
      <c r="F18" s="23">
        <v>414</v>
      </c>
      <c r="G18" s="23">
        <v>310</v>
      </c>
      <c r="H18" s="67">
        <v>400</v>
      </c>
    </row>
    <row r="19" spans="1:8" x14ac:dyDescent="0.25">
      <c r="A19" t="s">
        <v>430</v>
      </c>
      <c r="B19" s="37" t="s">
        <v>140</v>
      </c>
      <c r="C19" s="38" t="s">
        <v>111</v>
      </c>
      <c r="D19" s="38" t="s">
        <v>83</v>
      </c>
      <c r="E19" s="23">
        <v>9982970020</v>
      </c>
      <c r="F19" s="23">
        <v>853</v>
      </c>
      <c r="G19" s="23">
        <v>292</v>
      </c>
      <c r="H19" s="67">
        <v>10</v>
      </c>
    </row>
    <row r="20" spans="1:8" x14ac:dyDescent="0.25">
      <c r="A20" t="s">
        <v>430</v>
      </c>
      <c r="B20" s="37" t="s">
        <v>140</v>
      </c>
      <c r="C20" s="38" t="s">
        <v>111</v>
      </c>
      <c r="D20" s="38" t="s">
        <v>83</v>
      </c>
      <c r="E20" s="23">
        <v>9982970020</v>
      </c>
      <c r="F20" s="23">
        <v>853</v>
      </c>
      <c r="G20" s="23">
        <v>293</v>
      </c>
      <c r="H20" s="67">
        <v>150</v>
      </c>
    </row>
    <row r="21" spans="1:8" s="65" customFormat="1" x14ac:dyDescent="0.25">
      <c r="A21" s="69" t="s">
        <v>398</v>
      </c>
      <c r="H21" s="68">
        <f>SUM(H6:H20)</f>
        <v>1994.1720000000003</v>
      </c>
    </row>
  </sheetData>
  <mergeCells count="2"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Лист4</vt:lpstr>
      <vt:lpstr>Лист5 (2)</vt:lpstr>
      <vt:lpstr>Лист6</vt:lpstr>
      <vt:lpstr>Лист7 (2)</vt:lpstr>
      <vt:lpstr>Лист1</vt:lpstr>
      <vt:lpstr>'Лист5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2019-07-01T13:17:39Z</dcterms:modified>
</cp:coreProperties>
</file>